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csawa-my.sharepoint.com/personal/lacev_scsa_wa_edu_au/Documents/Documents/SCSA backup 27 Feb 24/BEWA COMMITTEE/Conferences/2024 PL day/"/>
    </mc:Choice>
  </mc:AlternateContent>
  <xr:revisionPtr revIDLastSave="906" documentId="13_ncr:1_{4A1A66E8-8D41-41C0-AFA9-DD6B2929560F}" xr6:coauthVersionLast="47" xr6:coauthVersionMax="47" xr10:uidLastSave="{5A4870C5-D546-46D8-B33D-449774E662D4}"/>
  <bookViews>
    <workbookView xWindow="-98" yWindow="-98" windowWidth="21795" windowHeight="13875" activeTab="3" xr2:uid="{00000000-000D-0000-FFFF-FFFF00000000}"/>
  </bookViews>
  <sheets>
    <sheet name="Test template" sheetId="1" r:id="rId1"/>
    <sheet name="Tests Yr 12" sheetId="6" r:id="rId2"/>
    <sheet name="Tests Yr 11" sheetId="5" r:id="rId3"/>
    <sheet name="Exam template" sheetId="4" r:id="rId4"/>
    <sheet name="Exam results" sheetId="7" r:id="rId5"/>
    <sheet name="Schedules" sheetId="8" r:id="rId6"/>
    <sheet name="schedule SOLN" sheetId="9" r:id="rId7"/>
    <sheet name="budget I_S" sheetId="11" r:id="rId8"/>
    <sheet name="NPV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7" l="1"/>
  <c r="AA17" i="7"/>
  <c r="AC16" i="7"/>
  <c r="AC15" i="7"/>
  <c r="AC14" i="7"/>
  <c r="AC17" i="7" s="1"/>
  <c r="V17" i="7"/>
  <c r="U17" i="7"/>
  <c r="W16" i="7"/>
  <c r="W15" i="7"/>
  <c r="W14" i="7"/>
  <c r="W17" i="7" s="1"/>
  <c r="P17" i="7"/>
  <c r="O17" i="7"/>
  <c r="Q16" i="7"/>
  <c r="Q15" i="7"/>
  <c r="Q14" i="7"/>
  <c r="Q17" i="7" s="1"/>
  <c r="J17" i="7"/>
  <c r="I17" i="7"/>
  <c r="K16" i="7"/>
  <c r="K15" i="7"/>
  <c r="K14" i="7"/>
  <c r="K17" i="7" s="1"/>
  <c r="D17" i="7"/>
  <c r="C17" i="7"/>
  <c r="E16" i="7"/>
  <c r="E15" i="7"/>
  <c r="E14" i="7"/>
  <c r="E17" i="7" s="1"/>
  <c r="AB8" i="7"/>
  <c r="AA8" i="7"/>
  <c r="AC7" i="7"/>
  <c r="AC6" i="7"/>
  <c r="AC5" i="7"/>
  <c r="AC8" i="7" s="1"/>
  <c r="V8" i="7"/>
  <c r="U8" i="7"/>
  <c r="W7" i="7"/>
  <c r="W6" i="7"/>
  <c r="W5" i="7"/>
  <c r="W8" i="7" s="1"/>
  <c r="P8" i="7"/>
  <c r="O8" i="7"/>
  <c r="Q7" i="7"/>
  <c r="Q6" i="7"/>
  <c r="Q5" i="7"/>
  <c r="Q8" i="7" s="1"/>
  <c r="J8" i="7"/>
  <c r="I8" i="7"/>
  <c r="K7" i="7"/>
  <c r="K6" i="7"/>
  <c r="K5" i="7"/>
  <c r="K8" i="7" s="1"/>
  <c r="D8" i="7"/>
  <c r="C8" i="7"/>
  <c r="E7" i="7"/>
  <c r="E6" i="7"/>
  <c r="E5" i="7"/>
  <c r="M7" i="4"/>
  <c r="L7" i="4"/>
  <c r="F4" i="13"/>
  <c r="F5" i="13"/>
  <c r="F6" i="13"/>
  <c r="F7" i="13"/>
  <c r="F8" i="13"/>
  <c r="F9" i="13"/>
  <c r="F10" i="13"/>
  <c r="F11" i="13"/>
  <c r="F12" i="13"/>
  <c r="F13" i="13"/>
  <c r="F14" i="13"/>
  <c r="F15" i="13"/>
  <c r="F3" i="13"/>
  <c r="E3" i="13"/>
  <c r="E11" i="13"/>
  <c r="E12" i="13"/>
  <c r="E13" i="13"/>
  <c r="E14" i="13"/>
  <c r="E15" i="13"/>
  <c r="E4" i="13"/>
  <c r="E5" i="13"/>
  <c r="E6" i="13"/>
  <c r="E7" i="13"/>
  <c r="E8" i="13"/>
  <c r="E9" i="13"/>
  <c r="E10" i="13"/>
  <c r="D12" i="11"/>
  <c r="D15" i="11"/>
  <c r="D16" i="11"/>
  <c r="D17" i="11"/>
  <c r="C20" i="11"/>
  <c r="D20" i="11" s="1"/>
  <c r="C21" i="11"/>
  <c r="D21" i="11" s="1"/>
  <c r="C6" i="11"/>
  <c r="D6" i="11" s="1"/>
  <c r="C7" i="11"/>
  <c r="D7" i="11" s="1"/>
  <c r="C8" i="11"/>
  <c r="D8" i="11" s="1"/>
  <c r="C9" i="11"/>
  <c r="D9" i="11" s="1"/>
  <c r="C10" i="11"/>
  <c r="D10" i="11" s="1"/>
  <c r="C11" i="11"/>
  <c r="D11" i="11" s="1"/>
  <c r="C12" i="11"/>
  <c r="C13" i="11"/>
  <c r="D13" i="11" s="1"/>
  <c r="C14" i="11"/>
  <c r="D14" i="11" s="1"/>
  <c r="C15" i="11"/>
  <c r="C16" i="11"/>
  <c r="C17" i="11"/>
  <c r="C18" i="11"/>
  <c r="D18" i="11" s="1"/>
  <c r="C19" i="11"/>
  <c r="D19" i="11" s="1"/>
  <c r="C5" i="11"/>
  <c r="D5" i="11" s="1"/>
  <c r="M18" i="9"/>
  <c r="K15" i="9"/>
  <c r="M15" i="9" s="1"/>
  <c r="K16" i="9"/>
  <c r="M16" i="9" s="1"/>
  <c r="K17" i="9"/>
  <c r="M17" i="9" s="1"/>
  <c r="K14" i="9"/>
  <c r="M14" i="9" s="1"/>
  <c r="M9" i="9"/>
  <c r="K9" i="9"/>
  <c r="O8" i="9"/>
  <c r="O7" i="9"/>
  <c r="O6" i="9"/>
  <c r="M7" i="9"/>
  <c r="M6" i="9"/>
  <c r="M5" i="9"/>
  <c r="K6" i="9"/>
  <c r="K5" i="9"/>
  <c r="K4" i="9"/>
  <c r="F21" i="8"/>
  <c r="F22" i="8"/>
  <c r="F23" i="8"/>
  <c r="F24" i="8"/>
  <c r="F20" i="8"/>
  <c r="D21" i="8"/>
  <c r="D22" i="8"/>
  <c r="D23" i="8"/>
  <c r="D24" i="8"/>
  <c r="D20" i="8"/>
  <c r="D6" i="1"/>
  <c r="D7" i="1"/>
  <c r="D8" i="1"/>
  <c r="D9" i="1"/>
  <c r="D10" i="1"/>
  <c r="D11" i="1"/>
  <c r="D12" i="1"/>
  <c r="D13" i="1"/>
  <c r="D14" i="1"/>
  <c r="D15" i="1"/>
  <c r="D5" i="1"/>
  <c r="I5" i="5"/>
  <c r="I6" i="5"/>
  <c r="I7" i="5"/>
  <c r="I8" i="5"/>
  <c r="I9" i="5"/>
  <c r="I10" i="5"/>
  <c r="I11" i="5"/>
  <c r="I12" i="5"/>
  <c r="I13" i="5"/>
  <c r="I14" i="5"/>
  <c r="I4" i="5"/>
  <c r="D5" i="5"/>
  <c r="D6" i="5"/>
  <c r="D7" i="5"/>
  <c r="D8" i="5"/>
  <c r="D9" i="5"/>
  <c r="D10" i="5"/>
  <c r="D11" i="5"/>
  <c r="D12" i="5"/>
  <c r="D13" i="5"/>
  <c r="D14" i="5"/>
  <c r="D4" i="5"/>
  <c r="J5" i="6"/>
  <c r="J6" i="6"/>
  <c r="J7" i="6"/>
  <c r="J8" i="6"/>
  <c r="J9" i="6"/>
  <c r="J10" i="6"/>
  <c r="J11" i="6"/>
  <c r="J12" i="6"/>
  <c r="J13" i="6"/>
  <c r="J14" i="6"/>
  <c r="J4" i="6"/>
  <c r="E5" i="6"/>
  <c r="E6" i="6"/>
  <c r="E7" i="6"/>
  <c r="E8" i="6"/>
  <c r="E9" i="6"/>
  <c r="E10" i="6"/>
  <c r="E11" i="6"/>
  <c r="E12" i="6"/>
  <c r="E13" i="6"/>
  <c r="E14" i="6"/>
  <c r="E4" i="6"/>
  <c r="I15" i="6"/>
  <c r="H15" i="6"/>
  <c r="D15" i="6"/>
  <c r="C15" i="6"/>
  <c r="H15" i="5"/>
  <c r="G15" i="5"/>
  <c r="E8" i="7" l="1"/>
  <c r="M19" i="9"/>
  <c r="O9" i="9"/>
  <c r="J15" i="6"/>
  <c r="H16" i="6" s="1"/>
  <c r="E15" i="6"/>
  <c r="C16" i="6" s="1"/>
  <c r="I15" i="5"/>
  <c r="H16" i="5" s="1"/>
  <c r="C15" i="5"/>
  <c r="B15" i="5"/>
  <c r="I16" i="6" l="1"/>
  <c r="J16" i="6" s="1"/>
  <c r="D16" i="6"/>
  <c r="E16" i="6" s="1"/>
  <c r="G16" i="5"/>
  <c r="I16" i="5"/>
  <c r="D15" i="5"/>
  <c r="B16" i="5" s="1"/>
  <c r="N6" i="4"/>
  <c r="N5" i="4"/>
  <c r="N4" i="4"/>
  <c r="N7" i="4" s="1"/>
  <c r="C16" i="5" l="1"/>
  <c r="D16" i="5" s="1"/>
  <c r="C16" i="1"/>
  <c r="B16" i="1"/>
  <c r="C17" i="1" l="1"/>
  <c r="D16" i="1"/>
  <c r="B17" i="1" s="1"/>
  <c r="D17" i="1" l="1"/>
</calcChain>
</file>

<file path=xl/sharedStrings.xml><?xml version="1.0" encoding="utf-8"?>
<sst xmlns="http://schemas.openxmlformats.org/spreadsheetml/2006/main" count="318" uniqueCount="141">
  <si>
    <t>Question number</t>
  </si>
  <si>
    <t>Practical marks</t>
  </si>
  <si>
    <t>Theory marks</t>
  </si>
  <si>
    <t>Total marks</t>
  </si>
  <si>
    <t>%</t>
  </si>
  <si>
    <t>Task</t>
  </si>
  <si>
    <t>Exam calculator</t>
  </si>
  <si>
    <t>Calculator instructions:</t>
  </si>
  <si>
    <t>Section</t>
  </si>
  <si>
    <t>Percentage of exam</t>
  </si>
  <si>
    <t>Marks available</t>
  </si>
  <si>
    <t>Student raw mark</t>
  </si>
  <si>
    <t>Student section %</t>
  </si>
  <si>
    <r>
      <rPr>
        <b/>
        <sz val="14"/>
        <color rgb="FF7030A0"/>
        <rFont val="Calibri"/>
        <family val="2"/>
        <scheme val="minor"/>
      </rPr>
      <t>1</t>
    </r>
    <r>
      <rPr>
        <b/>
        <sz val="11"/>
        <color rgb="FF7030A0"/>
        <rFont val="Calibri"/>
        <family val="2"/>
        <scheme val="minor"/>
      </rPr>
      <t xml:space="preserve"> Type in the available marks for each section of your exam</t>
    </r>
  </si>
  <si>
    <t>Section One: Multiple-choice</t>
  </si>
  <si>
    <r>
      <rPr>
        <b/>
        <sz val="14"/>
        <color rgb="FF0070C0"/>
        <rFont val="Calibri"/>
        <family val="2"/>
        <scheme val="minor"/>
      </rPr>
      <t>2</t>
    </r>
    <r>
      <rPr>
        <b/>
        <sz val="11"/>
        <color rgb="FF0070C0"/>
        <rFont val="Calibri"/>
        <family val="2"/>
        <scheme val="minor"/>
      </rPr>
      <t xml:space="preserve"> Type in the student raw mark for Section One: Multiple-choice section</t>
    </r>
  </si>
  <si>
    <t>Section Two: Short answer</t>
  </si>
  <si>
    <r>
      <rPr>
        <b/>
        <sz val="14"/>
        <color rgb="FF00B050"/>
        <rFont val="Calibri"/>
        <family val="2"/>
        <scheme val="minor"/>
      </rPr>
      <t>3</t>
    </r>
    <r>
      <rPr>
        <b/>
        <sz val="11"/>
        <color rgb="FF00B050"/>
        <rFont val="Calibri"/>
        <family val="2"/>
        <scheme val="minor"/>
      </rPr>
      <t xml:space="preserve"> Type in the student raw mark for Section Two: Short answer</t>
    </r>
  </si>
  <si>
    <r>
      <rPr>
        <b/>
        <sz val="14"/>
        <color theme="5"/>
        <rFont val="Calibri"/>
        <family val="2"/>
        <scheme val="minor"/>
      </rPr>
      <t>4</t>
    </r>
    <r>
      <rPr>
        <b/>
        <sz val="11"/>
        <color theme="5"/>
        <rFont val="Calibri"/>
        <family val="2"/>
        <scheme val="minor"/>
      </rPr>
      <t xml:space="preserve"> Type in the student raw mark for Section Three: Extended answer</t>
    </r>
  </si>
  <si>
    <r>
      <rPr>
        <b/>
        <sz val="14"/>
        <color rgb="FFFF0000"/>
        <rFont val="Calibri"/>
        <family val="2"/>
        <scheme val="minor"/>
      </rPr>
      <t>5</t>
    </r>
    <r>
      <rPr>
        <b/>
        <sz val="11"/>
        <color rgb="FFFF0000"/>
        <rFont val="Calibri"/>
        <family val="2"/>
        <scheme val="minor"/>
      </rPr>
      <t xml:space="preserve"> The calculator will weight the sections and calculate the total marks out of 100%</t>
    </r>
  </si>
  <si>
    <t>ACF 11 new sample assessment tasks</t>
  </si>
  <si>
    <t>Task 6</t>
  </si>
  <si>
    <t>Task 2</t>
  </si>
  <si>
    <t>Task 3 Budgets</t>
  </si>
  <si>
    <t>Task 5 Companies</t>
  </si>
  <si>
    <t>Student name</t>
  </si>
  <si>
    <t>ACF 12  assessment tasks</t>
  </si>
  <si>
    <t>Total</t>
  </si>
  <si>
    <t>schedules  from 2023 BEWA semester 1 Q11-12</t>
  </si>
  <si>
    <t>Month</t>
  </si>
  <si>
    <t>Sales</t>
  </si>
  <si>
    <t>Purchases</t>
  </si>
  <si>
    <t>July</t>
  </si>
  <si>
    <t>August</t>
  </si>
  <si>
    <t>September</t>
  </si>
  <si>
    <t>October</t>
  </si>
  <si>
    <t>November</t>
  </si>
  <si>
    <t>x 2%</t>
  </si>
  <si>
    <t>Months</t>
  </si>
  <si>
    <t>Feb</t>
  </si>
  <si>
    <t>Mar</t>
  </si>
  <si>
    <t>Apr</t>
  </si>
  <si>
    <t>Jun</t>
  </si>
  <si>
    <t>New modified question</t>
  </si>
  <si>
    <t>Budget solutuions</t>
  </si>
  <si>
    <t>Original questions from 2023 BEWA semester 1 exam</t>
  </si>
  <si>
    <t>Additional information:</t>
  </si>
  <si>
    <t>All sales are on credit and collected:</t>
  </si>
  <si>
    <t>Purchases paid:</t>
  </si>
  <si>
    <r>
      <t>•</t>
    </r>
    <r>
      <rPr>
        <sz val="11"/>
        <color rgb="FF000000"/>
        <rFont val="Arial"/>
        <family val="2"/>
      </rPr>
      <t>30% during month of sale</t>
    </r>
  </si>
  <si>
    <r>
      <t>•</t>
    </r>
    <r>
      <rPr>
        <sz val="11"/>
        <color rgb="FF000000"/>
        <rFont val="Arial"/>
        <family val="2"/>
      </rPr>
      <t>40% following month after sale</t>
    </r>
  </si>
  <si>
    <r>
      <t>•</t>
    </r>
    <r>
      <rPr>
        <sz val="11"/>
        <color rgb="FF000000"/>
        <rFont val="Arial"/>
        <family val="2"/>
      </rPr>
      <t>20% second month after sale</t>
    </r>
  </si>
  <si>
    <r>
      <t>•</t>
    </r>
    <r>
      <rPr>
        <sz val="11"/>
        <color rgb="FF000000"/>
        <rFont val="Arial"/>
        <family val="2"/>
      </rPr>
      <t>7% third month after sale</t>
    </r>
  </si>
  <si>
    <r>
      <t>•</t>
    </r>
    <r>
      <rPr>
        <sz val="11"/>
        <color rgb="FF000000"/>
        <rFont val="Arial"/>
        <family val="2"/>
      </rPr>
      <t>3% uncollectable</t>
    </r>
  </si>
  <si>
    <r>
      <t>•</t>
    </r>
    <r>
      <rPr>
        <sz val="11"/>
        <color rgb="FF000000"/>
        <rFont val="Arial"/>
        <family val="2"/>
      </rPr>
      <t xml:space="preserve">Within the same month 70% </t>
    </r>
  </si>
  <si>
    <r>
      <t>•</t>
    </r>
    <r>
      <rPr>
        <sz val="11"/>
        <color rgb="FF000000"/>
        <rFont val="Arial"/>
        <family val="2"/>
      </rPr>
      <t>Month after purchase 20%</t>
    </r>
  </si>
  <si>
    <r>
      <t>•</t>
    </r>
    <r>
      <rPr>
        <sz val="11"/>
        <color rgb="FF000000"/>
        <rFont val="Arial"/>
        <family val="2"/>
      </rPr>
      <t>Remaining amount paid second month after purchase</t>
    </r>
  </si>
  <si>
    <t>marks</t>
  </si>
  <si>
    <t>May</t>
  </si>
  <si>
    <t>x 20%</t>
  </si>
  <si>
    <t>x 10% (1)</t>
  </si>
  <si>
    <t>x 20% (1)</t>
  </si>
  <si>
    <t>x 70% (1)</t>
  </si>
  <si>
    <t>June</t>
  </si>
  <si>
    <t>x 25%</t>
  </si>
  <si>
    <t>Total sales</t>
  </si>
  <si>
    <t>Credit</t>
  </si>
  <si>
    <t>x 75%</t>
  </si>
  <si>
    <t>x 40%</t>
  </si>
  <si>
    <t>x 30%</t>
  </si>
  <si>
    <t>x 7%</t>
  </si>
  <si>
    <t>1 mark</t>
  </si>
  <si>
    <t xml:space="preserve">cash </t>
  </si>
  <si>
    <t>New solution</t>
  </si>
  <si>
    <r>
      <t>Accounts payable schedule</t>
    </r>
    <r>
      <rPr>
        <b/>
        <sz val="11"/>
        <color rgb="FFFF0000"/>
        <rFont val="Arial"/>
        <family val="2"/>
      </rPr>
      <t xml:space="preserve"> (9 marks)</t>
    </r>
  </si>
  <si>
    <r>
      <t xml:space="preserve">Accounts receivable schedule </t>
    </r>
    <r>
      <rPr>
        <b/>
        <sz val="11"/>
        <color rgb="FFFF0000"/>
        <rFont val="Arial"/>
        <family val="2"/>
      </rPr>
      <t>(6 marks)</t>
    </r>
  </si>
  <si>
    <t>$</t>
  </si>
  <si>
    <t>Insurance</t>
  </si>
  <si>
    <t>Rent</t>
  </si>
  <si>
    <t>Interest on loan</t>
  </si>
  <si>
    <t>Cash budget</t>
  </si>
  <si>
    <t>Opening bank balance</t>
  </si>
  <si>
    <t>Estimated receipts</t>
  </si>
  <si>
    <t>Cash sales</t>
  </si>
  <si>
    <t>Collections from debtors/accounts receivable</t>
  </si>
  <si>
    <t>Interest on investments</t>
  </si>
  <si>
    <t>Proceeds from sale of equipment</t>
  </si>
  <si>
    <t>Total cash available</t>
  </si>
  <si>
    <t>Estimated payments</t>
  </si>
  <si>
    <t>Salesperson’s salary</t>
  </si>
  <si>
    <t>Administration expenses</t>
  </si>
  <si>
    <t>Freight inwards</t>
  </si>
  <si>
    <t>Equipment</t>
  </si>
  <si>
    <t>Payments to creditors/accounts payable</t>
  </si>
  <si>
    <t>Total payments</t>
  </si>
  <si>
    <t>Closing bank balance</t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</si>
  <si>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Sales are 80% cash and 20% credit. Credit terms are strictly 30 days and no discounts are</t>
    </r>
  </si>
  <si>
    <t>offered.</t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</si>
  <si>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All purchases are on credit, with payment being made within 30 days to take advantage of a 5% discount received.</t>
    </r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</si>
  <si>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The closing balance of the cost of sales account for July is anticipated to be $45,072.</t>
    </r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</si>
  <si>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Equipment was originally purchased for $330,000 with a carrying amount of $85,000 at the time of sale.</t>
    </r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</si>
  <si>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Rent is paid quarterly. All other expenses are paid as they are incurred.</t>
    </r>
  </si>
  <si>
    <r>
      <t>●</t>
    </r>
    <r>
      <rPr>
        <sz val="7"/>
        <color rgb="FF231F20"/>
        <rFont val="Times New Roman"/>
        <family val="1"/>
      </rPr>
      <t xml:space="preserve">        </t>
    </r>
    <r>
      <rPr>
        <sz val="11"/>
        <color rgb="FF231F20"/>
        <rFont val="Arial"/>
        <family val="2"/>
      </rPr>
      <t>Depreciation on all equipment is expected to be $1,212 per month.</t>
    </r>
  </si>
  <si>
    <t>for the  months ending 31 May 2024</t>
  </si>
  <si>
    <t>new figures</t>
  </si>
  <si>
    <t>New additional information</t>
  </si>
  <si>
    <r>
      <t>●</t>
    </r>
    <r>
      <rPr>
        <sz val="7"/>
        <color rgb="FF7030A0"/>
        <rFont val="Times New Roman"/>
        <family val="1"/>
      </rPr>
      <t xml:space="preserve">        </t>
    </r>
    <r>
      <rPr>
        <sz val="11"/>
        <color rgb="FF7030A0"/>
        <rFont val="Arial"/>
        <family val="2"/>
      </rPr>
      <t>All purchases are on credit, with payment being made within 30 days to take advantage of a 5% discount received.</t>
    </r>
  </si>
  <si>
    <r>
      <t>●</t>
    </r>
    <r>
      <rPr>
        <sz val="7"/>
        <color rgb="FF7030A0"/>
        <rFont val="Times New Roman"/>
        <family val="1"/>
      </rPr>
      <t xml:space="preserve">        </t>
    </r>
    <r>
      <rPr>
        <sz val="11"/>
        <color rgb="FF7030A0"/>
        <rFont val="Arial"/>
        <family val="2"/>
      </rPr>
      <t>The closing balance of the cost of sales account for May is anticipated to be $45,973.</t>
    </r>
  </si>
  <si>
    <r>
      <t>●</t>
    </r>
    <r>
      <rPr>
        <sz val="7"/>
        <color rgb="FF7030A0"/>
        <rFont val="Times New Roman"/>
        <family val="1"/>
      </rPr>
      <t xml:space="preserve">        </t>
    </r>
    <r>
      <rPr>
        <sz val="11"/>
        <color rgb="FF7030A0"/>
        <rFont val="Arial"/>
        <family val="2"/>
      </rPr>
      <t>Equipment was originally purchased for $336,600 with a carrying amount of $86,700 at the time of sale.</t>
    </r>
  </si>
  <si>
    <r>
      <t>●</t>
    </r>
    <r>
      <rPr>
        <sz val="7"/>
        <color rgb="FF7030A0"/>
        <rFont val="Times New Roman"/>
        <family val="1"/>
      </rPr>
      <t xml:space="preserve">        </t>
    </r>
    <r>
      <rPr>
        <sz val="11"/>
        <color rgb="FF7030A0"/>
        <rFont val="Arial"/>
        <family val="2"/>
      </rPr>
      <t>Rent is paid quarterly. All other expenses are paid as they are incurred.</t>
    </r>
  </si>
  <si>
    <r>
      <t>●</t>
    </r>
    <r>
      <rPr>
        <sz val="7"/>
        <color rgb="FF7030A0"/>
        <rFont val="Times New Roman"/>
        <family val="1"/>
      </rPr>
      <t xml:space="preserve">        </t>
    </r>
    <r>
      <rPr>
        <sz val="11"/>
        <color rgb="FF7030A0"/>
        <rFont val="Arial"/>
        <family val="2"/>
      </rPr>
      <t>Depreciation on all equipment is expected to be $1,236 per month.</t>
    </r>
  </si>
  <si>
    <t>Timing</t>
  </si>
  <si>
    <t>Initial cost</t>
  </si>
  <si>
    <t>Year 0</t>
  </si>
  <si>
    <t>Year 1</t>
  </si>
  <si>
    <t>Estimated residual value</t>
  </si>
  <si>
    <t>Estimated annual cash inflows</t>
  </si>
  <si>
    <t>Year 2</t>
  </si>
  <si>
    <t>Year 3</t>
  </si>
  <si>
    <t>Year 4</t>
  </si>
  <si>
    <t>Year 5</t>
  </si>
  <si>
    <t>Estimated annual cash outflows</t>
  </si>
  <si>
    <t>Repairs and maintenance</t>
  </si>
  <si>
    <t>Electricity</t>
  </si>
  <si>
    <t>Cost of capital</t>
  </si>
  <si>
    <t>https://www.flippity.net/ra.php?k=15WqWzMRSJ8M3D3eAJ4CAwEGwvK7aPaanHYTxruI474U</t>
  </si>
  <si>
    <t>Project X</t>
  </si>
  <si>
    <t>Project Z</t>
  </si>
  <si>
    <t>X figures</t>
  </si>
  <si>
    <t>Z figures</t>
  </si>
  <si>
    <t>New figures 2%</t>
  </si>
  <si>
    <t>Initial cost (Year 0)</t>
  </si>
  <si>
    <t> Year 1</t>
  </si>
  <si>
    <t>Estimated residual value Year 5</t>
  </si>
  <si>
    <t>Estimated annual cash inflows:</t>
  </si>
  <si>
    <t>Maintenance</t>
  </si>
  <si>
    <t>Discount rate</t>
  </si>
  <si>
    <t>Old question</t>
  </si>
  <si>
    <t>New question</t>
  </si>
  <si>
    <t>Totals:</t>
  </si>
  <si>
    <t>Section Three: Extened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</si>
</sst>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70C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11"/>
      <color theme="1"/>
      <name val="Arial Narrow"/>
      <family val="2"/>
    </font>
    <font>
      <b/>
      <sz val="14"/>
      <color rgb="FFFF0000"/>
      <name val="Arial"/>
      <family val="2"/>
    </font>
    <font>
      <sz val="12"/>
      <color theme="1"/>
      <name val="Arial Narrow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7030A0"/>
      <name val="Arial Narrow"/>
      <family val="2"/>
    </font>
    <font>
      <b/>
      <sz val="10"/>
      <color rgb="FFFF0000"/>
      <name val="Arial Narrow"/>
      <family val="2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231F20"/>
      <name val="Arial"/>
      <family val="2"/>
    </font>
    <font>
      <sz val="11"/>
      <color rgb="FF231F20"/>
      <name val="Arial"/>
      <family val="2"/>
    </font>
    <font>
      <b/>
      <sz val="7"/>
      <color theme="1"/>
      <name val="Arial"/>
      <family val="2"/>
    </font>
    <font>
      <sz val="9"/>
      <color rgb="FF231F20"/>
      <name val="Arial"/>
      <family val="2"/>
    </font>
    <font>
      <sz val="7"/>
      <color rgb="FF231F20"/>
      <name val="Times New Roman"/>
      <family val="1"/>
    </font>
    <font>
      <b/>
      <sz val="12"/>
      <color rgb="FF7030A0"/>
      <name val="Calibri"/>
      <family val="2"/>
      <scheme val="minor"/>
    </font>
    <font>
      <i/>
      <sz val="11"/>
      <color rgb="FF231F20"/>
      <name val="Arial"/>
      <family val="2"/>
    </font>
    <font>
      <i/>
      <sz val="11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sz val="14"/>
      <color rgb="FF7030A0"/>
      <name val="Calibri"/>
      <family val="2"/>
      <scheme val="minor"/>
    </font>
    <font>
      <sz val="9"/>
      <color rgb="FF7030A0"/>
      <name val="Arial"/>
      <family val="2"/>
    </font>
    <font>
      <sz val="7"/>
      <color rgb="FF7030A0"/>
      <name val="Times New Roman"/>
      <family val="1"/>
    </font>
    <font>
      <sz val="11"/>
      <color rgb="FF7030A0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rgb="FF231F2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3F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/>
      <bottom style="thick">
        <color rgb="FF231F20"/>
      </bottom>
      <diagonal/>
    </border>
    <border>
      <left/>
      <right/>
      <top style="medium">
        <color rgb="FF231F20"/>
      </top>
      <bottom/>
      <diagonal/>
    </border>
    <border>
      <left/>
      <right/>
      <top/>
      <bottom style="medium">
        <color rgb="FF231F20"/>
      </bottom>
      <diagonal/>
    </border>
    <border>
      <left/>
      <right/>
      <top/>
      <bottom style="thick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2" fillId="0" borderId="0" xfId="0" applyFont="1"/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9" fontId="9" fillId="0" borderId="2" xfId="1" applyFont="1" applyBorder="1" applyAlignment="1">
      <alignment horizontal="center" vertical="center" wrapText="1"/>
    </xf>
    <xf numFmtId="9" fontId="10" fillId="0" borderId="0" xfId="0" applyNumberFormat="1" applyFont="1"/>
    <xf numFmtId="0" fontId="6" fillId="0" borderId="0" xfId="0" applyFont="1"/>
    <xf numFmtId="0" fontId="11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5" fillId="0" borderId="0" xfId="0" applyFont="1"/>
    <xf numFmtId="0" fontId="12" fillId="4" borderId="4" xfId="0" applyFont="1" applyFill="1" applyBorder="1" applyAlignment="1">
      <alignment wrapText="1"/>
    </xf>
    <xf numFmtId="9" fontId="0" fillId="0" borderId="4" xfId="0" applyNumberForma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9" fontId="18" fillId="0" borderId="4" xfId="1" applyFont="1" applyBorder="1" applyAlignment="1">
      <alignment horizontal="center"/>
    </xf>
    <xf numFmtId="0" fontId="19" fillId="0" borderId="0" xfId="0" applyFont="1"/>
    <xf numFmtId="0" fontId="12" fillId="5" borderId="4" xfId="0" applyFont="1" applyFill="1" applyBorder="1" applyAlignment="1">
      <alignment wrapText="1"/>
    </xf>
    <xf numFmtId="0" fontId="0" fillId="5" borderId="4" xfId="0" applyFill="1" applyBorder="1" applyAlignment="1">
      <alignment horizontal="center"/>
    </xf>
    <xf numFmtId="0" fontId="21" fillId="0" borderId="0" xfId="0" applyFont="1"/>
    <xf numFmtId="0" fontId="12" fillId="6" borderId="4" xfId="0" applyFont="1" applyFill="1" applyBorder="1" applyAlignment="1">
      <alignment wrapText="1"/>
    </xf>
    <xf numFmtId="0" fontId="0" fillId="6" borderId="4" xfId="0" applyFill="1" applyBorder="1" applyAlignment="1">
      <alignment horizontal="center"/>
    </xf>
    <xf numFmtId="0" fontId="23" fillId="0" borderId="0" xfId="0" applyFont="1"/>
    <xf numFmtId="9" fontId="26" fillId="0" borderId="4" xfId="0" applyNumberFormat="1" applyFont="1" applyBorder="1" applyAlignment="1">
      <alignment horizontal="center"/>
    </xf>
    <xf numFmtId="0" fontId="2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center" indent="4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3" fontId="31" fillId="0" borderId="1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wrapText="1"/>
    </xf>
    <xf numFmtId="0" fontId="33" fillId="0" borderId="9" xfId="0" applyFont="1" applyBorder="1" applyAlignment="1">
      <alignment horizontal="center" vertical="center" wrapText="1"/>
    </xf>
    <xf numFmtId="3" fontId="34" fillId="0" borderId="11" xfId="0" applyNumberFormat="1" applyFont="1" applyBorder="1" applyAlignment="1">
      <alignment horizontal="right" vertical="center" wrapText="1"/>
    </xf>
    <xf numFmtId="0" fontId="33" fillId="0" borderId="4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right" vertical="center" wrapText="1"/>
    </xf>
    <xf numFmtId="0" fontId="34" fillId="0" borderId="11" xfId="0" applyFont="1" applyBorder="1" applyAlignment="1">
      <alignment vertical="center" wrapText="1"/>
    </xf>
    <xf numFmtId="0" fontId="35" fillId="7" borderId="0" xfId="0" applyFont="1" applyFill="1"/>
    <xf numFmtId="0" fontId="36" fillId="7" borderId="0" xfId="0" applyFont="1" applyFill="1"/>
    <xf numFmtId="0" fontId="0" fillId="7" borderId="0" xfId="0" applyFill="1"/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6" fillId="0" borderId="0" xfId="0" applyFont="1"/>
    <xf numFmtId="0" fontId="18" fillId="0" borderId="0" xfId="0" applyFont="1"/>
    <xf numFmtId="0" fontId="37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indent="2" readingOrder="1"/>
    </xf>
    <xf numFmtId="0" fontId="38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1" xfId="0" applyFont="1" applyBorder="1" applyAlignment="1">
      <alignment vertical="center" wrapText="1"/>
    </xf>
    <xf numFmtId="3" fontId="38" fillId="0" borderId="11" xfId="0" applyNumberFormat="1" applyFont="1" applyBorder="1" applyAlignment="1">
      <alignment horizontal="right" vertical="center" wrapText="1"/>
    </xf>
    <xf numFmtId="3" fontId="38" fillId="0" borderId="2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3" fontId="6" fillId="0" borderId="4" xfId="0" applyNumberFormat="1" applyFont="1" applyBorder="1"/>
    <xf numFmtId="0" fontId="39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3" fontId="38" fillId="0" borderId="4" xfId="0" applyNumberFormat="1" applyFont="1" applyBorder="1" applyAlignment="1">
      <alignment horizontal="right" vertical="center" wrapText="1"/>
    </xf>
    <xf numFmtId="3" fontId="40" fillId="0" borderId="4" xfId="0" applyNumberFormat="1" applyFont="1" applyBorder="1" applyAlignment="1">
      <alignment horizontal="right" vertical="center" wrapText="1"/>
    </xf>
    <xf numFmtId="0" fontId="40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31" fillId="0" borderId="4" xfId="0" applyFont="1" applyBorder="1"/>
    <xf numFmtId="3" fontId="38" fillId="0" borderId="4" xfId="0" applyNumberFormat="1" applyFont="1" applyBorder="1" applyAlignment="1">
      <alignment horizontal="center"/>
    </xf>
    <xf numFmtId="3" fontId="38" fillId="0" borderId="4" xfId="0" applyNumberFormat="1" applyFont="1" applyBorder="1"/>
    <xf numFmtId="3" fontId="31" fillId="0" borderId="4" xfId="0" applyNumberFormat="1" applyFont="1" applyBorder="1"/>
    <xf numFmtId="0" fontId="2" fillId="0" borderId="4" xfId="0" applyFont="1" applyBorder="1"/>
    <xf numFmtId="3" fontId="40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/>
    <xf numFmtId="164" fontId="39" fillId="0" borderId="4" xfId="0" applyNumberFormat="1" applyFont="1" applyBorder="1"/>
    <xf numFmtId="0" fontId="41" fillId="0" borderId="12" xfId="0" applyFont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left" vertical="center" indent="2"/>
    </xf>
    <xf numFmtId="0" fontId="43" fillId="0" borderId="0" xfId="0" applyFont="1" applyAlignment="1">
      <alignment horizontal="left" vertical="center" indent="2"/>
    </xf>
    <xf numFmtId="0" fontId="42" fillId="0" borderId="0" xfId="0" applyFont="1" applyAlignment="1">
      <alignment horizontal="left" vertical="center"/>
    </xf>
    <xf numFmtId="0" fontId="42" fillId="0" borderId="14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3" fontId="43" fillId="0" borderId="17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righ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0" fontId="43" fillId="0" borderId="18" xfId="0" applyFont="1" applyBorder="1" applyAlignment="1">
      <alignment horizontal="right" vertical="center" wrapText="1"/>
    </xf>
    <xf numFmtId="0" fontId="47" fillId="0" borderId="4" xfId="0" applyFont="1" applyBorder="1" applyAlignment="1">
      <alignment horizontal="center"/>
    </xf>
    <xf numFmtId="0" fontId="42" fillId="8" borderId="14" xfId="0" applyFont="1" applyFill="1" applyBorder="1" applyAlignment="1">
      <alignment horizontal="left" vertical="center" wrapText="1"/>
    </xf>
    <xf numFmtId="0" fontId="31" fillId="8" borderId="17" xfId="0" applyFont="1" applyFill="1" applyBorder="1" applyAlignment="1">
      <alignment vertical="center" wrapText="1"/>
    </xf>
    <xf numFmtId="0" fontId="48" fillId="0" borderId="14" xfId="0" applyFont="1" applyBorder="1" applyAlignment="1">
      <alignment horizontal="left" vertical="center" wrapText="1"/>
    </xf>
    <xf numFmtId="3" fontId="48" fillId="0" borderId="18" xfId="0" applyNumberFormat="1" applyFont="1" applyBorder="1" applyAlignment="1">
      <alignment horizontal="right" vertical="center" wrapText="1"/>
    </xf>
    <xf numFmtId="3" fontId="48" fillId="0" borderId="15" xfId="0" applyNumberFormat="1" applyFont="1" applyBorder="1" applyAlignment="1">
      <alignment horizontal="right" vertical="center" wrapText="1"/>
    </xf>
    <xf numFmtId="3" fontId="17" fillId="0" borderId="4" xfId="0" applyNumberFormat="1" applyFont="1" applyBorder="1"/>
    <xf numFmtId="3" fontId="17" fillId="8" borderId="4" xfId="0" applyNumberFormat="1" applyFont="1" applyFill="1" applyBorder="1"/>
    <xf numFmtId="3" fontId="49" fillId="0" borderId="4" xfId="0" applyNumberFormat="1" applyFont="1" applyBorder="1"/>
    <xf numFmtId="3" fontId="15" fillId="0" borderId="4" xfId="0" applyNumberFormat="1" applyFont="1" applyBorder="1"/>
    <xf numFmtId="0" fontId="50" fillId="0" borderId="4" xfId="0" applyFont="1" applyBorder="1"/>
    <xf numFmtId="3" fontId="2" fillId="0" borderId="0" xfId="0" applyNumberFormat="1" applyFont="1"/>
    <xf numFmtId="3" fontId="2" fillId="8" borderId="0" xfId="0" applyNumberFormat="1" applyFont="1" applyFill="1"/>
    <xf numFmtId="3" fontId="51" fillId="0" borderId="0" xfId="0" applyNumberFormat="1" applyFont="1"/>
    <xf numFmtId="3" fontId="25" fillId="0" borderId="0" xfId="0" applyNumberFormat="1" applyFont="1"/>
    <xf numFmtId="0" fontId="17" fillId="0" borderId="0" xfId="0" applyFont="1"/>
    <xf numFmtId="0" fontId="53" fillId="0" borderId="0" xfId="0" applyFont="1"/>
    <xf numFmtId="0" fontId="47" fillId="0" borderId="0" xfId="0" applyFont="1" applyAlignment="1">
      <alignment horizontal="left"/>
    </xf>
    <xf numFmtId="0" fontId="54" fillId="0" borderId="0" xfId="0" applyFont="1" applyAlignment="1">
      <alignment horizontal="left" vertical="center" indent="2"/>
    </xf>
    <xf numFmtId="0" fontId="57" fillId="0" borderId="21" xfId="0" applyFont="1" applyBorder="1" applyAlignment="1">
      <alignment vertical="center" wrapText="1"/>
    </xf>
    <xf numFmtId="9" fontId="34" fillId="0" borderId="21" xfId="0" applyNumberFormat="1" applyFont="1" applyBorder="1" applyAlignment="1">
      <alignment horizontal="right" vertical="center" wrapText="1"/>
    </xf>
    <xf numFmtId="9" fontId="34" fillId="0" borderId="17" xfId="0" applyNumberFormat="1" applyFont="1" applyBorder="1" applyAlignment="1">
      <alignment horizontal="right" vertical="center" wrapText="1"/>
    </xf>
    <xf numFmtId="0" fontId="58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/>
    </xf>
    <xf numFmtId="0" fontId="43" fillId="0" borderId="10" xfId="0" applyFont="1" applyBorder="1" applyAlignment="1">
      <alignment vertical="center" wrapText="1"/>
    </xf>
    <xf numFmtId="6" fontId="34" fillId="0" borderId="11" xfId="0" applyNumberFormat="1" applyFont="1" applyBorder="1" applyAlignment="1">
      <alignment horizontal="right" vertical="center"/>
    </xf>
    <xf numFmtId="0" fontId="58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9" fontId="34" fillId="0" borderId="11" xfId="0" applyNumberFormat="1" applyFont="1" applyBorder="1" applyAlignment="1">
      <alignment horizontal="center" vertical="center"/>
    </xf>
    <xf numFmtId="0" fontId="52" fillId="0" borderId="19" xfId="0" applyFont="1" applyBorder="1" applyAlignment="1">
      <alignment horizontal="left" vertical="center" wrapText="1"/>
    </xf>
    <xf numFmtId="0" fontId="59" fillId="0" borderId="20" xfId="0" applyFont="1" applyBorder="1" applyAlignment="1">
      <alignment horizontal="left" vertical="center" wrapText="1" indent="1"/>
    </xf>
    <xf numFmtId="0" fontId="60" fillId="0" borderId="20" xfId="0" applyFont="1" applyBorder="1" applyAlignment="1">
      <alignment horizontal="left" vertical="center" wrapText="1" indent="1"/>
    </xf>
    <xf numFmtId="0" fontId="60" fillId="0" borderId="22" xfId="0" applyFont="1" applyBorder="1" applyAlignment="1">
      <alignment horizontal="left" vertical="center" wrapText="1" indent="1"/>
    </xf>
    <xf numFmtId="0" fontId="61" fillId="0" borderId="4" xfId="0" applyFont="1" applyBorder="1"/>
    <xf numFmtId="0" fontId="45" fillId="0" borderId="14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left" vertical="center" wrapText="1" indent="1"/>
    </xf>
    <xf numFmtId="6" fontId="45" fillId="0" borderId="21" xfId="0" applyNumberFormat="1" applyFont="1" applyBorder="1" applyAlignment="1">
      <alignment horizontal="right" vertical="center" wrapText="1"/>
    </xf>
    <xf numFmtId="6" fontId="45" fillId="0" borderId="17" xfId="0" applyNumberFormat="1" applyFont="1" applyBorder="1" applyAlignment="1">
      <alignment horizontal="right" vertical="center" wrapText="1"/>
    </xf>
    <xf numFmtId="6" fontId="62" fillId="0" borderId="4" xfId="0" applyNumberFormat="1" applyFont="1" applyBorder="1"/>
    <xf numFmtId="0" fontId="52" fillId="0" borderId="14" xfId="0" applyFont="1" applyBorder="1" applyAlignment="1">
      <alignment horizontal="left" vertical="center" wrapText="1"/>
    </xf>
    <xf numFmtId="0" fontId="52" fillId="0" borderId="21" xfId="0" applyFont="1" applyBorder="1" applyAlignment="1">
      <alignment vertical="center" wrapText="1"/>
    </xf>
    <xf numFmtId="0" fontId="40" fillId="0" borderId="21" xfId="0" applyFont="1" applyBorder="1" applyAlignment="1">
      <alignment horizontal="left" vertical="center" wrapText="1" indent="1"/>
    </xf>
    <xf numFmtId="0" fontId="52" fillId="0" borderId="17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2" fillId="0" borderId="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43" fillId="0" borderId="23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9" xfId="0" applyFont="1" applyBorder="1" applyAlignment="1">
      <alignment vertical="center" wrapText="1"/>
    </xf>
    <xf numFmtId="0" fontId="12" fillId="6" borderId="5" xfId="0" applyFont="1" applyFill="1" applyBorder="1" applyAlignment="1">
      <alignment wrapText="1"/>
    </xf>
    <xf numFmtId="9" fontId="0" fillId="0" borderId="4" xfId="0" applyNumberFormat="1" applyFont="1" applyBorder="1" applyAlignment="1">
      <alignment horizontal="center"/>
    </xf>
    <xf numFmtId="9" fontId="15" fillId="0" borderId="3" xfId="0" applyNumberFormat="1" applyFont="1" applyBorder="1" applyAlignment="1">
      <alignment horizontal="right" indent="1"/>
    </xf>
    <xf numFmtId="0" fontId="15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9" fontId="26" fillId="0" borderId="4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428624</xdr:colOff>
      <xdr:row>2</xdr:row>
      <xdr:rowOff>28576</xdr:rowOff>
    </xdr:from>
    <xdr:to>
      <xdr:col>17</xdr:col>
      <xdr:colOff>27301</xdr:colOff>
      <xdr:row>11</xdr:row>
      <xdr:rowOff>26287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4" y="409576"/>
          <a:ext cx="7523477" cy="1893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133350</xdr:colOff>
      <xdr:row>6</xdr:row>
      <xdr:rowOff>1536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00550" cy="2787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514350</xdr:rowOff>
    </xdr:from>
    <xdr:to>
      <xdr:col>7</xdr:col>
      <xdr:colOff>304800</xdr:colOff>
      <xdr:row>14</xdr:row>
      <xdr:rowOff>18260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9875"/>
          <a:ext cx="4572000" cy="1804197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2</xdr:row>
      <xdr:rowOff>338136</xdr:rowOff>
    </xdr:from>
    <xdr:to>
      <xdr:col>14</xdr:col>
      <xdr:colOff>600075</xdr:colOff>
      <xdr:row>4</xdr:row>
      <xdr:rowOff>114297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rot="10800000" flipV="1">
          <a:off x="7824788" y="942974"/>
          <a:ext cx="2000250" cy="461961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481013</xdr:colOff>
      <xdr:row>3</xdr:row>
      <xdr:rowOff>242888</xdr:rowOff>
    </xdr:from>
    <xdr:to>
      <xdr:col>14</xdr:col>
      <xdr:colOff>557213</xdr:colOff>
      <xdr:row>3</xdr:row>
      <xdr:rowOff>276224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8515351" y="1190626"/>
          <a:ext cx="1266825" cy="333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471489</xdr:colOff>
      <xdr:row>4</xdr:row>
      <xdr:rowOff>238125</xdr:rowOff>
    </xdr:from>
    <xdr:to>
      <xdr:col>14</xdr:col>
      <xdr:colOff>600075</xdr:colOff>
      <xdr:row>4</xdr:row>
      <xdr:rowOff>257175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8505827" y="1528763"/>
          <a:ext cx="1319211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414337</xdr:colOff>
      <xdr:row>5</xdr:row>
      <xdr:rowOff>214312</xdr:rowOff>
    </xdr:from>
    <xdr:to>
      <xdr:col>15</xdr:col>
      <xdr:colOff>0</xdr:colOff>
      <xdr:row>5</xdr:row>
      <xdr:rowOff>214313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 flipV="1">
          <a:off x="8448675" y="1847850"/>
          <a:ext cx="1423988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614363</xdr:colOff>
      <xdr:row>6</xdr:row>
      <xdr:rowOff>185738</xdr:rowOff>
    </xdr:from>
    <xdr:to>
      <xdr:col>15</xdr:col>
      <xdr:colOff>0</xdr:colOff>
      <xdr:row>6</xdr:row>
      <xdr:rowOff>185738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296401" y="2162176"/>
          <a:ext cx="13049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338138</xdr:colOff>
      <xdr:row>0</xdr:row>
      <xdr:rowOff>176212</xdr:rowOff>
    </xdr:from>
    <xdr:to>
      <xdr:col>4</xdr:col>
      <xdr:colOff>209550</xdr:colOff>
      <xdr:row>17</xdr:row>
      <xdr:rowOff>163727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03037-FAB5-BE25-5EB1-031517208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8" y="176212"/>
          <a:ext cx="3290887" cy="3154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166687</xdr:rowOff>
    </xdr:from>
    <xdr:to>
      <xdr:col>5</xdr:col>
      <xdr:colOff>23</xdr:colOff>
      <xdr:row>20</xdr:row>
      <xdr:rowOff>28596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BA536-7E89-F7D4-CFC4-F85345EB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6262"/>
          <a:ext cx="3181373" cy="2886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596014</xdr:colOff>
      <xdr:row>0</xdr:row>
      <xdr:rowOff>176213</xdr:rowOff>
    </xdr:from>
    <xdr:to>
      <xdr:col>16</xdr:col>
      <xdr:colOff>158267</xdr:colOff>
      <xdr:row>10</xdr:row>
      <xdr:rowOff>423863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5556C-3FEE-2572-0AF4-E4755FF9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1414" y="176213"/>
          <a:ext cx="2800753" cy="2862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H17"/>
  <sheetViews>
    <sheetView workbookViewId="0">
      <selection activeCell="K27" sqref="K27"/>
    </sheetView>
  </sheetViews>
  <sheetFormatPr defaultRowHeight="14.25" x14ac:dyDescent="0.45"/>
  <cols>
    <col min="1" max="1" width="12.73046875" customWidth="1"/>
    <col min="2" max="2" width="12.59765625" customWidth="1"/>
    <col min="3" max="3" width="12" customWidth="1"/>
    <col min="4" max="4" width="8.3984375" style="4" customWidth="1"/>
  </cols>
  <sheetData>
    <row r="3" spans="1:8" ht="18" x14ac:dyDescent="0.45">
      <c r="A3" s="151" t="s">
        <v>5</v>
      </c>
      <c r="B3" s="151"/>
      <c r="C3" s="151"/>
      <c r="D3" s="151"/>
    </row>
    <row r="4" spans="1:8" ht="25.5" x14ac:dyDescent="0.45">
      <c r="A4" s="3" t="s">
        <v>0</v>
      </c>
      <c r="B4" s="3" t="s">
        <v>1</v>
      </c>
      <c r="C4" s="3" t="s">
        <v>2</v>
      </c>
      <c r="D4" s="36" t="s">
        <v>27</v>
      </c>
    </row>
    <row r="5" spans="1:8" ht="15" x14ac:dyDescent="0.45">
      <c r="A5" s="1">
        <v>1</v>
      </c>
      <c r="B5" s="1">
        <v>1</v>
      </c>
      <c r="C5" s="1">
        <v>1</v>
      </c>
      <c r="D5" s="40">
        <f>B5+C5</f>
        <v>2</v>
      </c>
      <c r="H5" s="11"/>
    </row>
    <row r="6" spans="1:8" ht="15" x14ac:dyDescent="0.45">
      <c r="A6" s="1">
        <v>2</v>
      </c>
      <c r="B6" s="1">
        <v>0</v>
      </c>
      <c r="C6" s="1">
        <v>0</v>
      </c>
      <c r="D6" s="40">
        <f t="shared" ref="D6:D15" si="0">B6+C6</f>
        <v>0</v>
      </c>
    </row>
    <row r="7" spans="1:8" ht="15" x14ac:dyDescent="0.45">
      <c r="A7" s="1">
        <v>3</v>
      </c>
      <c r="B7" s="1"/>
      <c r="C7" s="1"/>
      <c r="D7" s="40">
        <f t="shared" si="0"/>
        <v>0</v>
      </c>
    </row>
    <row r="8" spans="1:8" ht="15" x14ac:dyDescent="0.45">
      <c r="A8" s="1">
        <v>4</v>
      </c>
      <c r="B8" s="1"/>
      <c r="C8" s="1"/>
      <c r="D8" s="40">
        <f t="shared" si="0"/>
        <v>0</v>
      </c>
    </row>
    <row r="9" spans="1:8" ht="15" x14ac:dyDescent="0.45">
      <c r="A9" s="1">
        <v>5</v>
      </c>
      <c r="B9" s="1"/>
      <c r="C9" s="1"/>
      <c r="D9" s="40">
        <f t="shared" si="0"/>
        <v>0</v>
      </c>
    </row>
    <row r="10" spans="1:8" ht="15" x14ac:dyDescent="0.45">
      <c r="A10" s="1">
        <v>6</v>
      </c>
      <c r="B10" s="1"/>
      <c r="C10" s="1"/>
      <c r="D10" s="40">
        <f t="shared" si="0"/>
        <v>0</v>
      </c>
    </row>
    <row r="11" spans="1:8" ht="15" x14ac:dyDescent="0.45">
      <c r="A11" s="1">
        <v>7</v>
      </c>
      <c r="B11" s="1"/>
      <c r="C11" s="1"/>
      <c r="D11" s="40">
        <f t="shared" si="0"/>
        <v>0</v>
      </c>
    </row>
    <row r="12" spans="1:8" ht="15" x14ac:dyDescent="0.45">
      <c r="A12" s="1">
        <v>8</v>
      </c>
      <c r="B12" s="1"/>
      <c r="C12" s="1"/>
      <c r="D12" s="40">
        <f t="shared" si="0"/>
        <v>0</v>
      </c>
    </row>
    <row r="13" spans="1:8" ht="15" x14ac:dyDescent="0.45">
      <c r="A13" s="1">
        <v>9</v>
      </c>
      <c r="B13" s="1"/>
      <c r="C13" s="1"/>
      <c r="D13" s="40">
        <f t="shared" si="0"/>
        <v>0</v>
      </c>
    </row>
    <row r="14" spans="1:8" ht="15" x14ac:dyDescent="0.45">
      <c r="A14" s="1"/>
      <c r="B14" s="1"/>
      <c r="C14" s="1"/>
      <c r="D14" s="40">
        <f t="shared" si="0"/>
        <v>0</v>
      </c>
    </row>
    <row r="15" spans="1:8" ht="25.5" customHeight="1" thickBot="1" x14ac:dyDescent="0.5">
      <c r="A15" s="1"/>
      <c r="B15" s="1"/>
      <c r="C15" s="1"/>
      <c r="D15" s="40">
        <f t="shared" si="0"/>
        <v>0</v>
      </c>
    </row>
    <row r="16" spans="1:8" ht="23.25" thickBot="1" x14ac:dyDescent="0.7">
      <c r="A16" s="5" t="s">
        <v>3</v>
      </c>
      <c r="B16" s="6">
        <f>SUM(B5:B15)</f>
        <v>1</v>
      </c>
      <c r="C16" s="6">
        <f>SUM(C5:C15)</f>
        <v>1</v>
      </c>
      <c r="D16" s="42">
        <f>B16+C16</f>
        <v>2</v>
      </c>
    </row>
    <row r="17" spans="1:4" ht="18" thickBot="1" x14ac:dyDescent="0.5">
      <c r="A17" s="8" t="s">
        <v>4</v>
      </c>
      <c r="B17" s="9">
        <f>B16/D16</f>
        <v>0.5</v>
      </c>
      <c r="C17" s="9">
        <f>C16/D16</f>
        <v>0.5</v>
      </c>
      <c r="D17" s="10">
        <f>B17+C17</f>
        <v>1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1A92-6F3A-474D-9425-5885D31182C6}">
  <dimension ref="B1:J16"/>
  <sheetViews>
    <sheetView workbookViewId="0">
      <selection activeCell="N9" sqref="N9"/>
    </sheetView>
  </sheetViews>
  <sheetFormatPr defaultRowHeight="14.25" x14ac:dyDescent="0.45"/>
  <cols>
    <col min="8" max="8" width="9.1328125" customWidth="1"/>
  </cols>
  <sheetData>
    <row r="1" spans="2:10" ht="18" x14ac:dyDescent="0.55000000000000004">
      <c r="B1" s="2" t="s">
        <v>26</v>
      </c>
      <c r="C1" s="2"/>
      <c r="D1" s="2"/>
    </row>
    <row r="2" spans="2:10" ht="18" x14ac:dyDescent="0.45">
      <c r="B2" s="151" t="s">
        <v>23</v>
      </c>
      <c r="C2" s="151"/>
      <c r="D2" s="151"/>
      <c r="E2" s="151"/>
      <c r="G2" s="151" t="s">
        <v>24</v>
      </c>
      <c r="H2" s="151"/>
      <c r="I2" s="151"/>
      <c r="J2" s="151"/>
    </row>
    <row r="3" spans="2:10" ht="25.5" x14ac:dyDescent="0.45">
      <c r="B3" s="3" t="s">
        <v>0</v>
      </c>
      <c r="C3" s="3" t="s">
        <v>1</v>
      </c>
      <c r="D3" s="3" t="s">
        <v>2</v>
      </c>
      <c r="E3" s="36" t="s">
        <v>27</v>
      </c>
      <c r="G3" s="3" t="s">
        <v>0</v>
      </c>
      <c r="H3" s="3" t="s">
        <v>1</v>
      </c>
      <c r="I3" s="3" t="s">
        <v>2</v>
      </c>
      <c r="J3" s="36" t="s">
        <v>27</v>
      </c>
    </row>
    <row r="4" spans="2:10" ht="15" x14ac:dyDescent="0.45">
      <c r="B4" s="1">
        <v>1</v>
      </c>
      <c r="C4" s="1"/>
      <c r="D4" s="1">
        <v>1</v>
      </c>
      <c r="E4" s="35">
        <f>C4+D4</f>
        <v>1</v>
      </c>
      <c r="G4" s="1">
        <v>1</v>
      </c>
      <c r="H4" s="1">
        <v>25</v>
      </c>
      <c r="I4" s="1"/>
      <c r="J4" s="35">
        <f>H4+I4</f>
        <v>25</v>
      </c>
    </row>
    <row r="5" spans="2:10" ht="15" x14ac:dyDescent="0.45">
      <c r="B5" s="1">
        <v>2</v>
      </c>
      <c r="C5" s="1"/>
      <c r="D5" s="1">
        <v>1</v>
      </c>
      <c r="E5" s="35">
        <f t="shared" ref="E5:E14" si="0">C5+D5</f>
        <v>1</v>
      </c>
      <c r="G5" s="1">
        <v>2</v>
      </c>
      <c r="H5" s="1">
        <v>15</v>
      </c>
      <c r="I5" s="1">
        <v>23</v>
      </c>
      <c r="J5" s="35">
        <f t="shared" ref="J5:J14" si="1">H5+I5</f>
        <v>38</v>
      </c>
    </row>
    <row r="6" spans="2:10" ht="15" x14ac:dyDescent="0.45">
      <c r="B6" s="1">
        <v>3</v>
      </c>
      <c r="C6" s="1"/>
      <c r="D6" s="1">
        <v>1</v>
      </c>
      <c r="E6" s="35">
        <f t="shared" si="0"/>
        <v>1</v>
      </c>
      <c r="G6" s="1">
        <v>3</v>
      </c>
      <c r="H6" s="1"/>
      <c r="I6" s="1">
        <v>1</v>
      </c>
      <c r="J6" s="35">
        <f t="shared" si="1"/>
        <v>1</v>
      </c>
    </row>
    <row r="7" spans="2:10" ht="15" x14ac:dyDescent="0.45">
      <c r="B7" s="1">
        <v>4</v>
      </c>
      <c r="C7" s="1"/>
      <c r="D7" s="1">
        <v>1</v>
      </c>
      <c r="E7" s="35">
        <f t="shared" si="0"/>
        <v>1</v>
      </c>
      <c r="G7" s="1">
        <v>4</v>
      </c>
      <c r="H7" s="1">
        <v>1</v>
      </c>
      <c r="I7" s="1"/>
      <c r="J7" s="35">
        <f t="shared" si="1"/>
        <v>1</v>
      </c>
    </row>
    <row r="8" spans="2:10" ht="15" x14ac:dyDescent="0.45">
      <c r="B8" s="1">
        <v>5</v>
      </c>
      <c r="C8" s="1"/>
      <c r="D8" s="1">
        <v>1</v>
      </c>
      <c r="E8" s="35">
        <f t="shared" si="0"/>
        <v>1</v>
      </c>
      <c r="G8" s="1">
        <v>5</v>
      </c>
      <c r="H8" s="1">
        <v>1</v>
      </c>
      <c r="I8" s="1"/>
      <c r="J8" s="35">
        <f t="shared" si="1"/>
        <v>1</v>
      </c>
    </row>
    <row r="9" spans="2:10" ht="15" x14ac:dyDescent="0.45">
      <c r="B9" s="1">
        <v>6</v>
      </c>
      <c r="C9" s="1">
        <v>15</v>
      </c>
      <c r="D9" s="1"/>
      <c r="E9" s="35">
        <f t="shared" si="0"/>
        <v>15</v>
      </c>
      <c r="G9" s="1">
        <v>6</v>
      </c>
      <c r="H9" s="1">
        <v>1</v>
      </c>
      <c r="I9" s="1"/>
      <c r="J9" s="35">
        <f t="shared" si="1"/>
        <v>1</v>
      </c>
    </row>
    <row r="10" spans="2:10" ht="15" x14ac:dyDescent="0.45">
      <c r="B10" s="1">
        <v>7</v>
      </c>
      <c r="C10" s="1">
        <v>4</v>
      </c>
      <c r="D10" s="1">
        <v>4</v>
      </c>
      <c r="E10" s="35">
        <f t="shared" si="0"/>
        <v>8</v>
      </c>
      <c r="G10" s="1">
        <v>7</v>
      </c>
      <c r="H10" s="1"/>
      <c r="I10" s="1"/>
      <c r="J10" s="35">
        <f t="shared" si="1"/>
        <v>0</v>
      </c>
    </row>
    <row r="11" spans="2:10" ht="15" x14ac:dyDescent="0.45">
      <c r="B11" s="1">
        <v>8</v>
      </c>
      <c r="C11" s="1">
        <v>19</v>
      </c>
      <c r="D11" s="1"/>
      <c r="E11" s="35">
        <f t="shared" si="0"/>
        <v>19</v>
      </c>
      <c r="G11" s="1">
        <v>8</v>
      </c>
      <c r="H11" s="1"/>
      <c r="I11" s="1"/>
      <c r="J11" s="35">
        <f t="shared" si="1"/>
        <v>0</v>
      </c>
    </row>
    <row r="12" spans="2:10" ht="15" x14ac:dyDescent="0.45">
      <c r="B12" s="1">
        <v>9</v>
      </c>
      <c r="C12" s="1"/>
      <c r="D12" s="1"/>
      <c r="E12" s="35">
        <f t="shared" si="0"/>
        <v>0</v>
      </c>
      <c r="G12" s="1">
        <v>9</v>
      </c>
      <c r="H12" s="1"/>
      <c r="I12" s="1"/>
      <c r="J12" s="35">
        <f t="shared" si="1"/>
        <v>0</v>
      </c>
    </row>
    <row r="13" spans="2:10" ht="15" x14ac:dyDescent="0.45">
      <c r="B13" s="1"/>
      <c r="C13" s="1"/>
      <c r="D13" s="1"/>
      <c r="E13" s="35">
        <f t="shared" si="0"/>
        <v>0</v>
      </c>
      <c r="G13" s="1">
        <v>10</v>
      </c>
      <c r="H13" s="1"/>
      <c r="I13" s="1"/>
      <c r="J13" s="35">
        <f t="shared" si="1"/>
        <v>0</v>
      </c>
    </row>
    <row r="14" spans="2:10" ht="15.4" thickBot="1" x14ac:dyDescent="0.5">
      <c r="B14" s="1"/>
      <c r="C14" s="1"/>
      <c r="D14" s="1"/>
      <c r="E14" s="37">
        <f t="shared" si="0"/>
        <v>0</v>
      </c>
      <c r="G14" s="1"/>
      <c r="H14" s="1"/>
      <c r="I14" s="1"/>
      <c r="J14" s="37">
        <f t="shared" si="1"/>
        <v>0</v>
      </c>
    </row>
    <row r="15" spans="2:10" ht="30.4" thickBot="1" x14ac:dyDescent="0.7">
      <c r="B15" s="5" t="s">
        <v>3</v>
      </c>
      <c r="C15" s="6">
        <f>SUM(C4:C14)</f>
        <v>38</v>
      </c>
      <c r="D15" s="6">
        <f>SUM(D4:D14)</f>
        <v>9</v>
      </c>
      <c r="E15" s="38">
        <f>C15+D15</f>
        <v>47</v>
      </c>
      <c r="F15" s="7"/>
      <c r="G15" s="5" t="s">
        <v>3</v>
      </c>
      <c r="H15" s="6">
        <f>SUM(H4:H14)</f>
        <v>43</v>
      </c>
      <c r="I15" s="6">
        <f>SUM(I4:I14)</f>
        <v>24</v>
      </c>
      <c r="J15" s="38">
        <f>H15+I15</f>
        <v>67</v>
      </c>
    </row>
    <row r="16" spans="2:10" ht="18.399999999999999" thickBot="1" x14ac:dyDescent="0.6">
      <c r="B16" s="8" t="s">
        <v>4</v>
      </c>
      <c r="C16" s="9">
        <f>C15/E15</f>
        <v>0.80851063829787229</v>
      </c>
      <c r="D16" s="9">
        <f>D15/E15</f>
        <v>0.19148936170212766</v>
      </c>
      <c r="E16" s="10">
        <f>C16+D16</f>
        <v>1</v>
      </c>
      <c r="F16" s="2"/>
      <c r="G16" s="8" t="s">
        <v>4</v>
      </c>
      <c r="H16" s="9">
        <f>H15/J15</f>
        <v>0.64179104477611937</v>
      </c>
      <c r="I16" s="9">
        <f>I15/J15</f>
        <v>0.35820895522388058</v>
      </c>
      <c r="J16" s="10">
        <f>H16+I16</f>
        <v>1</v>
      </c>
    </row>
  </sheetData>
  <mergeCells count="2">
    <mergeCell ref="B2:E2"/>
    <mergeCell ref="G2:J2"/>
  </mergeCells>
  <conditionalFormatting sqref="C16">
    <cfRule type="cellIs" dxfId="23" priority="10" operator="greaterThan">
      <formula>0.65</formula>
    </cfRule>
    <cfRule type="cellIs" dxfId="22" priority="11" operator="lessThan">
      <formula>0.6</formula>
    </cfRule>
    <cfRule type="cellIs" dxfId="21" priority="12" operator="between">
      <formula>0.6</formula>
      <formula>0.65</formula>
    </cfRule>
  </conditionalFormatting>
  <conditionalFormatting sqref="D16">
    <cfRule type="cellIs" dxfId="20" priority="7" operator="lessThan">
      <formula>0.35</formula>
    </cfRule>
    <cfRule type="cellIs" dxfId="19" priority="8" operator="greaterThan">
      <formula>0.4</formula>
    </cfRule>
    <cfRule type="cellIs" dxfId="18" priority="9" operator="between">
      <formula>0.35</formula>
      <formula>0.4</formula>
    </cfRule>
  </conditionalFormatting>
  <conditionalFormatting sqref="H16">
    <cfRule type="cellIs" dxfId="17" priority="4" operator="greaterThan">
      <formula>0.65</formula>
    </cfRule>
    <cfRule type="cellIs" dxfId="16" priority="5" operator="lessThan">
      <formula>0.6</formula>
    </cfRule>
    <cfRule type="cellIs" dxfId="15" priority="6" operator="between">
      <formula>0.6</formula>
      <formula>0.65</formula>
    </cfRule>
  </conditionalFormatting>
  <conditionalFormatting sqref="I16">
    <cfRule type="cellIs" dxfId="14" priority="1" operator="lessThan">
      <formula>0.35</formula>
    </cfRule>
    <cfRule type="cellIs" dxfId="13" priority="2" operator="greaterThan">
      <formula>0.4</formula>
    </cfRule>
    <cfRule type="cellIs" dxfId="12" priority="3" operator="between">
      <formula>0.35</formula>
      <formula>0.4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activeCell="Q8" sqref="Q8"/>
    </sheetView>
  </sheetViews>
  <sheetFormatPr defaultRowHeight="14.25" x14ac:dyDescent="0.45"/>
  <sheetData>
    <row r="1" spans="1:9" ht="18" x14ac:dyDescent="0.55000000000000004">
      <c r="A1" s="2" t="s">
        <v>20</v>
      </c>
      <c r="B1" s="2"/>
      <c r="C1" s="2"/>
    </row>
    <row r="2" spans="1:9" ht="18" x14ac:dyDescent="0.45">
      <c r="A2" s="151" t="s">
        <v>22</v>
      </c>
      <c r="B2" s="151"/>
      <c r="C2" s="151"/>
      <c r="D2" s="151"/>
      <c r="F2" s="151" t="s">
        <v>21</v>
      </c>
      <c r="G2" s="151"/>
      <c r="H2" s="151"/>
      <c r="I2" s="151"/>
    </row>
    <row r="3" spans="1:9" ht="25.5" x14ac:dyDescent="0.45">
      <c r="A3" s="3" t="s">
        <v>0</v>
      </c>
      <c r="B3" s="3" t="s">
        <v>1</v>
      </c>
      <c r="C3" s="3" t="s">
        <v>2</v>
      </c>
      <c r="D3" s="36" t="s">
        <v>27</v>
      </c>
      <c r="F3" s="3" t="s">
        <v>0</v>
      </c>
      <c r="G3" s="3" t="s">
        <v>1</v>
      </c>
      <c r="H3" s="3" t="s">
        <v>2</v>
      </c>
      <c r="I3" s="36" t="s">
        <v>27</v>
      </c>
    </row>
    <row r="4" spans="1:9" ht="15" x14ac:dyDescent="0.45">
      <c r="A4" s="1">
        <v>1</v>
      </c>
      <c r="B4" s="1"/>
      <c r="C4" s="1">
        <v>1</v>
      </c>
      <c r="D4" s="40">
        <f>B4+C4</f>
        <v>1</v>
      </c>
      <c r="F4" s="1">
        <v>1</v>
      </c>
      <c r="G4" s="1"/>
      <c r="H4" s="1">
        <v>1</v>
      </c>
      <c r="I4" s="40">
        <f>G4+H4</f>
        <v>1</v>
      </c>
    </row>
    <row r="5" spans="1:9" ht="15" x14ac:dyDescent="0.45">
      <c r="A5" s="1">
        <v>2</v>
      </c>
      <c r="B5" s="1"/>
      <c r="C5" s="1">
        <v>1</v>
      </c>
      <c r="D5" s="40">
        <f t="shared" ref="D5:D14" si="0">B5+C5</f>
        <v>1</v>
      </c>
      <c r="F5" s="1">
        <v>2</v>
      </c>
      <c r="G5" s="1"/>
      <c r="H5" s="1">
        <v>1</v>
      </c>
      <c r="I5" s="40">
        <f t="shared" ref="I5:I14" si="1">G5+H5</f>
        <v>1</v>
      </c>
    </row>
    <row r="6" spans="1:9" ht="15" x14ac:dyDescent="0.45">
      <c r="A6" s="1">
        <v>3</v>
      </c>
      <c r="B6" s="1"/>
      <c r="C6" s="1">
        <v>1</v>
      </c>
      <c r="D6" s="40">
        <f t="shared" si="0"/>
        <v>1</v>
      </c>
      <c r="F6" s="1">
        <v>3</v>
      </c>
      <c r="G6" s="1"/>
      <c r="H6" s="1">
        <v>1</v>
      </c>
      <c r="I6" s="40">
        <f t="shared" si="1"/>
        <v>1</v>
      </c>
    </row>
    <row r="7" spans="1:9" ht="15" x14ac:dyDescent="0.45">
      <c r="A7" s="1">
        <v>4</v>
      </c>
      <c r="B7" s="1"/>
      <c r="C7" s="1">
        <v>1</v>
      </c>
      <c r="D7" s="40">
        <f t="shared" si="0"/>
        <v>1</v>
      </c>
      <c r="F7" s="1">
        <v>4</v>
      </c>
      <c r="G7" s="1"/>
      <c r="H7" s="1">
        <v>1</v>
      </c>
      <c r="I7" s="40">
        <f t="shared" si="1"/>
        <v>1</v>
      </c>
    </row>
    <row r="8" spans="1:9" ht="15" x14ac:dyDescent="0.45">
      <c r="A8" s="1">
        <v>5</v>
      </c>
      <c r="B8" s="1"/>
      <c r="C8" s="1">
        <v>1</v>
      </c>
      <c r="D8" s="40">
        <f t="shared" si="0"/>
        <v>1</v>
      </c>
      <c r="F8" s="1">
        <v>5</v>
      </c>
      <c r="G8" s="1"/>
      <c r="H8" s="1">
        <v>1</v>
      </c>
      <c r="I8" s="40">
        <f t="shared" si="1"/>
        <v>1</v>
      </c>
    </row>
    <row r="9" spans="1:9" ht="15" x14ac:dyDescent="0.45">
      <c r="A9" s="1">
        <v>6</v>
      </c>
      <c r="B9" s="1">
        <v>6</v>
      </c>
      <c r="C9" s="1"/>
      <c r="D9" s="40">
        <f t="shared" si="0"/>
        <v>6</v>
      </c>
      <c r="F9" s="1">
        <v>6</v>
      </c>
      <c r="G9" s="1">
        <v>16</v>
      </c>
      <c r="H9" s="1">
        <v>8</v>
      </c>
      <c r="I9" s="40">
        <f t="shared" si="1"/>
        <v>24</v>
      </c>
    </row>
    <row r="10" spans="1:9" ht="15" x14ac:dyDescent="0.45">
      <c r="A10" s="1">
        <v>7</v>
      </c>
      <c r="B10" s="1"/>
      <c r="C10" s="1">
        <v>2</v>
      </c>
      <c r="D10" s="40">
        <f t="shared" si="0"/>
        <v>2</v>
      </c>
      <c r="F10" s="1">
        <v>7</v>
      </c>
      <c r="G10" s="1">
        <v>19</v>
      </c>
      <c r="H10" s="1">
        <v>6</v>
      </c>
      <c r="I10" s="40">
        <f t="shared" si="1"/>
        <v>25</v>
      </c>
    </row>
    <row r="11" spans="1:9" ht="15" x14ac:dyDescent="0.45">
      <c r="A11" s="1">
        <v>8</v>
      </c>
      <c r="B11" s="1"/>
      <c r="C11" s="1">
        <v>12</v>
      </c>
      <c r="D11" s="40">
        <f t="shared" si="0"/>
        <v>12</v>
      </c>
      <c r="F11" s="1">
        <v>8</v>
      </c>
      <c r="G11" s="1"/>
      <c r="H11" s="1"/>
      <c r="I11" s="40">
        <f t="shared" si="1"/>
        <v>0</v>
      </c>
    </row>
    <row r="12" spans="1:9" ht="15" x14ac:dyDescent="0.45">
      <c r="A12" s="1">
        <v>9</v>
      </c>
      <c r="B12" s="1">
        <v>23</v>
      </c>
      <c r="C12" s="1"/>
      <c r="D12" s="40">
        <f t="shared" si="0"/>
        <v>23</v>
      </c>
      <c r="F12" s="1">
        <v>9</v>
      </c>
      <c r="G12" s="1"/>
      <c r="H12" s="1"/>
      <c r="I12" s="40">
        <f t="shared" si="1"/>
        <v>0</v>
      </c>
    </row>
    <row r="13" spans="1:9" ht="15" x14ac:dyDescent="0.45">
      <c r="A13" s="1"/>
      <c r="B13" s="1"/>
      <c r="C13" s="1"/>
      <c r="D13" s="40">
        <f t="shared" si="0"/>
        <v>0</v>
      </c>
      <c r="F13" s="1"/>
      <c r="G13" s="1"/>
      <c r="H13" s="1"/>
      <c r="I13" s="40">
        <f t="shared" si="1"/>
        <v>0</v>
      </c>
    </row>
    <row r="14" spans="1:9" ht="15.4" thickBot="1" x14ac:dyDescent="0.5">
      <c r="A14" s="1"/>
      <c r="B14" s="1"/>
      <c r="C14" s="1"/>
      <c r="D14" s="41">
        <f t="shared" si="0"/>
        <v>0</v>
      </c>
      <c r="F14" s="1"/>
      <c r="G14" s="1"/>
      <c r="H14" s="1"/>
      <c r="I14" s="41">
        <f t="shared" si="1"/>
        <v>0</v>
      </c>
    </row>
    <row r="15" spans="1:9" ht="30.4" thickBot="1" x14ac:dyDescent="0.7">
      <c r="A15" s="5" t="s">
        <v>3</v>
      </c>
      <c r="B15" s="6">
        <f>SUM(B4:B14)</f>
        <v>29</v>
      </c>
      <c r="C15" s="6">
        <f>SUM(C4:C14)</f>
        <v>19</v>
      </c>
      <c r="D15" s="39">
        <f>B15+C15</f>
        <v>48</v>
      </c>
      <c r="E15" s="7"/>
      <c r="F15" s="5" t="s">
        <v>3</v>
      </c>
      <c r="G15" s="6">
        <f>SUM(G4:G14)</f>
        <v>35</v>
      </c>
      <c r="H15" s="6">
        <f>SUM(H4:H14)</f>
        <v>19</v>
      </c>
      <c r="I15" s="38">
        <f>G15+H15</f>
        <v>54</v>
      </c>
    </row>
    <row r="16" spans="1:9" ht="18.399999999999999" thickBot="1" x14ac:dyDescent="0.6">
      <c r="A16" s="8" t="s">
        <v>4</v>
      </c>
      <c r="B16" s="9">
        <f>B15/D15</f>
        <v>0.60416666666666663</v>
      </c>
      <c r="C16" s="9">
        <f>C15/D15</f>
        <v>0.39583333333333331</v>
      </c>
      <c r="D16" s="10">
        <f>B16+C16</f>
        <v>1</v>
      </c>
      <c r="E16" s="2"/>
      <c r="F16" s="8" t="s">
        <v>4</v>
      </c>
      <c r="G16" s="9">
        <f>G15/I15</f>
        <v>0.64814814814814814</v>
      </c>
      <c r="H16" s="9">
        <f>H15/I15</f>
        <v>0.35185185185185186</v>
      </c>
      <c r="I16" s="10">
        <f>G16+H16</f>
        <v>1</v>
      </c>
    </row>
  </sheetData>
  <mergeCells count="2">
    <mergeCell ref="A2:D2"/>
    <mergeCell ref="F2:I2"/>
  </mergeCells>
  <conditionalFormatting sqref="B16">
    <cfRule type="cellIs" dxfId="11" priority="10" operator="greaterThan">
      <formula>0.65</formula>
    </cfRule>
    <cfRule type="cellIs" dxfId="10" priority="11" operator="lessThan">
      <formula>0.6</formula>
    </cfRule>
    <cfRule type="cellIs" dxfId="9" priority="12" operator="between">
      <formula>0.6</formula>
      <formula>0.65</formula>
    </cfRule>
  </conditionalFormatting>
  <conditionalFormatting sqref="C16">
    <cfRule type="cellIs" dxfId="8" priority="7" operator="lessThan">
      <formula>0.35</formula>
    </cfRule>
    <cfRule type="cellIs" dxfId="7" priority="8" operator="greaterThan">
      <formula>0.4</formula>
    </cfRule>
    <cfRule type="cellIs" dxfId="6" priority="9" operator="between">
      <formula>0.35</formula>
      <formula>0.4</formula>
    </cfRule>
  </conditionalFormatting>
  <conditionalFormatting sqref="G16">
    <cfRule type="cellIs" dxfId="5" priority="4" operator="greaterThan">
      <formula>0.65</formula>
    </cfRule>
    <cfRule type="cellIs" dxfId="4" priority="5" operator="lessThan">
      <formula>0.6</formula>
    </cfRule>
    <cfRule type="cellIs" dxfId="3" priority="6" operator="between">
      <formula>0.6</formula>
      <formula>0.65</formula>
    </cfRule>
  </conditionalFormatting>
  <conditionalFormatting sqref="H16">
    <cfRule type="cellIs" dxfId="2" priority="1" operator="lessThan">
      <formula>0.35</formula>
    </cfRule>
    <cfRule type="cellIs" dxfId="1" priority="2" operator="greaterThan">
      <formula>0.4</formula>
    </cfRule>
    <cfRule type="cellIs" dxfId="0" priority="3" operator="between">
      <formula>0.35</formula>
      <formula>0.4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J2:W8"/>
  <sheetViews>
    <sheetView tabSelected="1" workbookViewId="0">
      <selection activeCell="K18" sqref="K18"/>
    </sheetView>
  </sheetViews>
  <sheetFormatPr defaultRowHeight="14.25" x14ac:dyDescent="0.45"/>
  <cols>
    <col min="10" max="10" width="12.73046875" customWidth="1"/>
    <col min="13" max="13" width="7.59765625" customWidth="1"/>
  </cols>
  <sheetData>
    <row r="2" spans="10:23" ht="33.4" x14ac:dyDescent="1">
      <c r="J2" s="12" t="s">
        <v>6</v>
      </c>
      <c r="K2" s="12"/>
      <c r="P2" s="2" t="s">
        <v>7</v>
      </c>
      <c r="Q2" s="11"/>
      <c r="R2" s="11"/>
    </row>
    <row r="3" spans="10:23" ht="27" x14ac:dyDescent="0.55000000000000004">
      <c r="J3" s="13" t="s">
        <v>8</v>
      </c>
      <c r="K3" s="14" t="s">
        <v>9</v>
      </c>
      <c r="L3" s="15" t="s">
        <v>10</v>
      </c>
      <c r="M3" s="14" t="s">
        <v>11</v>
      </c>
      <c r="N3" s="16" t="s">
        <v>12</v>
      </c>
      <c r="P3" s="17" t="s">
        <v>13</v>
      </c>
      <c r="Q3" s="17"/>
      <c r="R3" s="17"/>
      <c r="S3" s="17"/>
      <c r="T3" s="17"/>
      <c r="U3" s="17"/>
    </row>
    <row r="4" spans="10:23" ht="27" x14ac:dyDescent="0.55000000000000004">
      <c r="J4" s="18" t="s">
        <v>14</v>
      </c>
      <c r="K4" s="19">
        <v>0.15</v>
      </c>
      <c r="L4" s="20">
        <v>15</v>
      </c>
      <c r="M4" s="21">
        <v>12</v>
      </c>
      <c r="N4" s="22">
        <f>M4/L4*K4</f>
        <v>0.12</v>
      </c>
      <c r="P4" s="23" t="s">
        <v>15</v>
      </c>
      <c r="Q4" s="23"/>
      <c r="R4" s="23"/>
      <c r="S4" s="23"/>
      <c r="T4" s="23"/>
      <c r="U4" s="23"/>
      <c r="V4" s="23"/>
    </row>
    <row r="5" spans="10:23" ht="27" x14ac:dyDescent="0.55000000000000004">
      <c r="J5" s="24" t="s">
        <v>16</v>
      </c>
      <c r="K5" s="19">
        <v>0.7</v>
      </c>
      <c r="L5" s="20">
        <v>91</v>
      </c>
      <c r="M5" s="25">
        <v>48</v>
      </c>
      <c r="N5" s="22">
        <f>M5/L5*K5</f>
        <v>0.3692307692307692</v>
      </c>
      <c r="P5" s="26" t="s">
        <v>17</v>
      </c>
      <c r="Q5" s="26"/>
      <c r="R5" s="26"/>
      <c r="S5" s="26"/>
      <c r="T5" s="26"/>
      <c r="U5" s="26"/>
      <c r="V5" s="26"/>
    </row>
    <row r="6" spans="10:23" ht="27" x14ac:dyDescent="0.55000000000000004">
      <c r="J6" s="27" t="s">
        <v>140</v>
      </c>
      <c r="K6" s="163">
        <v>0.15</v>
      </c>
      <c r="L6" s="20">
        <v>30</v>
      </c>
      <c r="M6" s="28">
        <v>0</v>
      </c>
      <c r="N6" s="22">
        <f>M6/L6*K6</f>
        <v>0</v>
      </c>
      <c r="P6" s="29" t="s">
        <v>18</v>
      </c>
      <c r="Q6" s="29"/>
      <c r="R6" s="29"/>
      <c r="S6" s="29"/>
      <c r="T6" s="29"/>
      <c r="U6" s="29"/>
      <c r="V6" s="29"/>
    </row>
    <row r="7" spans="10:23" ht="25.5" x14ac:dyDescent="0.75">
      <c r="J7" s="162"/>
      <c r="K7" s="164" t="s">
        <v>139</v>
      </c>
      <c r="L7" s="165">
        <f>SUM(L4:L6)</f>
        <v>136</v>
      </c>
      <c r="M7" s="166">
        <f>SUM(M4:M6)</f>
        <v>60</v>
      </c>
      <c r="N7" s="167">
        <f>SUM(N4:N6)</f>
        <v>0.48923076923076919</v>
      </c>
      <c r="P7" s="31" t="s">
        <v>19</v>
      </c>
      <c r="Q7" s="11"/>
      <c r="R7" s="11"/>
      <c r="S7" s="11"/>
      <c r="T7" s="11"/>
      <c r="U7" s="11"/>
      <c r="V7" s="11"/>
      <c r="W7" s="11"/>
    </row>
    <row r="8" spans="10:23" ht="12.4" customHeight="1" x14ac:dyDescent="0.75">
      <c r="J8" s="152"/>
      <c r="K8" s="153"/>
      <c r="L8" s="153"/>
      <c r="M8" s="154"/>
      <c r="N8" s="30"/>
    </row>
  </sheetData>
  <mergeCells count="1">
    <mergeCell ref="J8:M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7E3A-248E-4621-80D5-7DC915B89BE9}">
  <sheetPr>
    <tabColor theme="5"/>
  </sheetPr>
  <dimension ref="A3:AC18"/>
  <sheetViews>
    <sheetView topLeftCell="A3" workbookViewId="0">
      <selection activeCell="Y3" sqref="Y1:Y1048576"/>
    </sheetView>
  </sheetViews>
  <sheetFormatPr defaultRowHeight="14.25" x14ac:dyDescent="0.45"/>
  <cols>
    <col min="1" max="1" width="13" customWidth="1"/>
    <col min="4" max="4" width="7.73046875" customWidth="1"/>
    <col min="7" max="7" width="12.73046875" customWidth="1"/>
    <col min="10" max="10" width="7.46484375" customWidth="1"/>
    <col min="13" max="13" width="12.53125" customWidth="1"/>
    <col min="16" max="16" width="8.1328125" customWidth="1"/>
    <col min="19" max="19" width="12.3984375" customWidth="1"/>
    <col min="22" max="22" width="7.265625" customWidth="1"/>
    <col min="25" max="25" width="13" customWidth="1"/>
    <col min="28" max="28" width="7.265625" customWidth="1"/>
  </cols>
  <sheetData>
    <row r="3" spans="1:29" s="33" customFormat="1" ht="25.5" x14ac:dyDescent="0.75">
      <c r="A3" s="34" t="s">
        <v>25</v>
      </c>
      <c r="B3" s="32"/>
      <c r="G3" s="34" t="s">
        <v>25</v>
      </c>
      <c r="H3" s="32"/>
      <c r="M3" s="34" t="s">
        <v>25</v>
      </c>
      <c r="N3" s="32"/>
      <c r="S3" s="34" t="s">
        <v>25</v>
      </c>
      <c r="T3" s="32"/>
      <c r="Y3" s="34" t="s">
        <v>25</v>
      </c>
      <c r="Z3" s="32"/>
    </row>
    <row r="4" spans="1:29" s="33" customFormat="1" ht="30" customHeight="1" x14ac:dyDescent="0.75">
      <c r="A4" s="13" t="s">
        <v>8</v>
      </c>
      <c r="B4" s="14" t="s">
        <v>9</v>
      </c>
      <c r="C4" s="15" t="s">
        <v>10</v>
      </c>
      <c r="D4" s="14" t="s">
        <v>11</v>
      </c>
      <c r="E4" s="16" t="s">
        <v>12</v>
      </c>
      <c r="G4" s="13" t="s">
        <v>8</v>
      </c>
      <c r="H4" s="14" t="s">
        <v>9</v>
      </c>
      <c r="I4" s="15" t="s">
        <v>10</v>
      </c>
      <c r="J4" s="14" t="s">
        <v>11</v>
      </c>
      <c r="K4" s="16" t="s">
        <v>12</v>
      </c>
      <c r="M4" s="13" t="s">
        <v>8</v>
      </c>
      <c r="N4" s="14" t="s">
        <v>9</v>
      </c>
      <c r="O4" s="15" t="s">
        <v>10</v>
      </c>
      <c r="P4" s="14" t="s">
        <v>11</v>
      </c>
      <c r="Q4" s="16" t="s">
        <v>12</v>
      </c>
      <c r="S4" s="13" t="s">
        <v>8</v>
      </c>
      <c r="T4" s="14" t="s">
        <v>9</v>
      </c>
      <c r="U4" s="15" t="s">
        <v>10</v>
      </c>
      <c r="V4" s="14" t="s">
        <v>11</v>
      </c>
      <c r="W4" s="16" t="s">
        <v>12</v>
      </c>
      <c r="Y4" s="13" t="s">
        <v>8</v>
      </c>
      <c r="Z4" s="14" t="s">
        <v>9</v>
      </c>
      <c r="AA4" s="15" t="s">
        <v>10</v>
      </c>
      <c r="AB4" s="14" t="s">
        <v>11</v>
      </c>
      <c r="AC4" s="16" t="s">
        <v>12</v>
      </c>
    </row>
    <row r="5" spans="1:29" s="33" customFormat="1" ht="36.85" customHeight="1" x14ac:dyDescent="0.75">
      <c r="A5" s="18" t="s">
        <v>14</v>
      </c>
      <c r="B5" s="19">
        <v>0.15</v>
      </c>
      <c r="C5" s="20">
        <v>15</v>
      </c>
      <c r="D5" s="21">
        <v>12</v>
      </c>
      <c r="E5" s="22">
        <f>D5/C5*B5</f>
        <v>0.12</v>
      </c>
      <c r="G5" s="18" t="s">
        <v>14</v>
      </c>
      <c r="H5" s="19">
        <v>0.15</v>
      </c>
      <c r="I5" s="20">
        <v>15</v>
      </c>
      <c r="J5" s="21">
        <v>12</v>
      </c>
      <c r="K5" s="22">
        <f>J5/I5*H5</f>
        <v>0.12</v>
      </c>
      <c r="M5" s="18" t="s">
        <v>14</v>
      </c>
      <c r="N5" s="19">
        <v>0.15</v>
      </c>
      <c r="O5" s="20">
        <v>15</v>
      </c>
      <c r="P5" s="21">
        <v>12</v>
      </c>
      <c r="Q5" s="22">
        <f>P5/O5*N5</f>
        <v>0.12</v>
      </c>
      <c r="S5" s="18" t="s">
        <v>14</v>
      </c>
      <c r="T5" s="19">
        <v>0.15</v>
      </c>
      <c r="U5" s="20">
        <v>15</v>
      </c>
      <c r="V5" s="21">
        <v>12</v>
      </c>
      <c r="W5" s="22">
        <f>V5/U5*T5</f>
        <v>0.12</v>
      </c>
      <c r="Y5" s="18" t="s">
        <v>14</v>
      </c>
      <c r="Z5" s="19">
        <v>0.15</v>
      </c>
      <c r="AA5" s="20">
        <v>15</v>
      </c>
      <c r="AB5" s="21">
        <v>12</v>
      </c>
      <c r="AC5" s="22">
        <f>AB5/AA5*Z5</f>
        <v>0.12</v>
      </c>
    </row>
    <row r="6" spans="1:29" s="33" customFormat="1" ht="30" customHeight="1" x14ac:dyDescent="0.75">
      <c r="A6" s="24" t="s">
        <v>16</v>
      </c>
      <c r="B6" s="19">
        <v>0.7</v>
      </c>
      <c r="C6" s="20">
        <v>91</v>
      </c>
      <c r="D6" s="25">
        <v>48</v>
      </c>
      <c r="E6" s="22">
        <f>D6/C6*B6</f>
        <v>0.3692307692307692</v>
      </c>
      <c r="G6" s="24" t="s">
        <v>16</v>
      </c>
      <c r="H6" s="19">
        <v>0.7</v>
      </c>
      <c r="I6" s="20">
        <v>91</v>
      </c>
      <c r="J6" s="25">
        <v>48</v>
      </c>
      <c r="K6" s="22">
        <f>J6/I6*H6</f>
        <v>0.3692307692307692</v>
      </c>
      <c r="M6" s="24" t="s">
        <v>16</v>
      </c>
      <c r="N6" s="19">
        <v>0.7</v>
      </c>
      <c r="O6" s="20">
        <v>91</v>
      </c>
      <c r="P6" s="25">
        <v>48</v>
      </c>
      <c r="Q6" s="22">
        <f>P6/O6*N6</f>
        <v>0.3692307692307692</v>
      </c>
      <c r="S6" s="24" t="s">
        <v>16</v>
      </c>
      <c r="T6" s="19">
        <v>0.7</v>
      </c>
      <c r="U6" s="20">
        <v>91</v>
      </c>
      <c r="V6" s="25">
        <v>48</v>
      </c>
      <c r="W6" s="22">
        <f>V6/U6*T6</f>
        <v>0.3692307692307692</v>
      </c>
      <c r="Y6" s="24" t="s">
        <v>16</v>
      </c>
      <c r="Z6" s="19">
        <v>0.7</v>
      </c>
      <c r="AA6" s="20">
        <v>91</v>
      </c>
      <c r="AB6" s="25">
        <v>48</v>
      </c>
      <c r="AC6" s="22">
        <f>AB6/AA6*Z6</f>
        <v>0.3692307692307692</v>
      </c>
    </row>
    <row r="7" spans="1:29" s="33" customFormat="1" ht="45.4" customHeight="1" x14ac:dyDescent="0.75">
      <c r="A7" s="27" t="s">
        <v>140</v>
      </c>
      <c r="B7" s="163">
        <v>0.15</v>
      </c>
      <c r="C7" s="20">
        <v>30</v>
      </c>
      <c r="D7" s="28">
        <v>0</v>
      </c>
      <c r="E7" s="22">
        <f>D7/C7*B7</f>
        <v>0</v>
      </c>
      <c r="G7" s="27" t="s">
        <v>140</v>
      </c>
      <c r="H7" s="163">
        <v>0.15</v>
      </c>
      <c r="I7" s="20">
        <v>30</v>
      </c>
      <c r="J7" s="28">
        <v>0</v>
      </c>
      <c r="K7" s="22">
        <f>J7/I7*H7</f>
        <v>0</v>
      </c>
      <c r="M7" s="27" t="s">
        <v>140</v>
      </c>
      <c r="N7" s="163">
        <v>0.15</v>
      </c>
      <c r="O7" s="20">
        <v>30</v>
      </c>
      <c r="P7" s="28">
        <v>0</v>
      </c>
      <c r="Q7" s="22">
        <f>P7/O7*N7</f>
        <v>0</v>
      </c>
      <c r="S7" s="27" t="s">
        <v>140</v>
      </c>
      <c r="T7" s="163">
        <v>0.15</v>
      </c>
      <c r="U7" s="20">
        <v>30</v>
      </c>
      <c r="V7" s="28">
        <v>0</v>
      </c>
      <c r="W7" s="22">
        <f>V7/U7*T7</f>
        <v>0</v>
      </c>
      <c r="Y7" s="27" t="s">
        <v>140</v>
      </c>
      <c r="Z7" s="163">
        <v>0.15</v>
      </c>
      <c r="AA7" s="20">
        <v>30</v>
      </c>
      <c r="AB7" s="28">
        <v>0</v>
      </c>
      <c r="AC7" s="22">
        <f>AB7/AA7*Z7</f>
        <v>0</v>
      </c>
    </row>
    <row r="8" spans="1:29" s="33" customFormat="1" ht="19.899999999999999" customHeight="1" x14ac:dyDescent="0.75">
      <c r="A8" s="162"/>
      <c r="B8" s="164" t="s">
        <v>139</v>
      </c>
      <c r="C8" s="165">
        <f>SUM(C5:C7)</f>
        <v>136</v>
      </c>
      <c r="D8" s="166">
        <f>SUM(D5:D7)</f>
        <v>60</v>
      </c>
      <c r="E8" s="167">
        <f>SUM(E5:E7)</f>
        <v>0.48923076923076919</v>
      </c>
      <c r="G8" s="162"/>
      <c r="H8" s="164" t="s">
        <v>139</v>
      </c>
      <c r="I8" s="165">
        <f>SUM(I5:I7)</f>
        <v>136</v>
      </c>
      <c r="J8" s="166">
        <f>SUM(J5:J7)</f>
        <v>60</v>
      </c>
      <c r="K8" s="167">
        <f>SUM(K5:K7)</f>
        <v>0.48923076923076919</v>
      </c>
      <c r="M8" s="162"/>
      <c r="N8" s="164" t="s">
        <v>139</v>
      </c>
      <c r="O8" s="165">
        <f>SUM(O5:O7)</f>
        <v>136</v>
      </c>
      <c r="P8" s="166">
        <f>SUM(P5:P7)</f>
        <v>60</v>
      </c>
      <c r="Q8" s="167">
        <f>SUM(Q5:Q7)</f>
        <v>0.48923076923076919</v>
      </c>
      <c r="S8" s="162"/>
      <c r="T8" s="164" t="s">
        <v>139</v>
      </c>
      <c r="U8" s="165">
        <f>SUM(U5:U7)</f>
        <v>136</v>
      </c>
      <c r="V8" s="166">
        <f>SUM(V5:V7)</f>
        <v>60</v>
      </c>
      <c r="W8" s="167">
        <f>SUM(W5:W7)</f>
        <v>0.48923076923076919</v>
      </c>
      <c r="Y8" s="162"/>
      <c r="Z8" s="164" t="s">
        <v>139</v>
      </c>
      <c r="AA8" s="165">
        <f>SUM(AA5:AA7)</f>
        <v>136</v>
      </c>
      <c r="AB8" s="166">
        <f>SUM(AB5:AB7)</f>
        <v>60</v>
      </c>
      <c r="AC8" s="167">
        <f>SUM(AC5:AC7)</f>
        <v>0.48923076923076919</v>
      </c>
    </row>
    <row r="9" spans="1:29" s="33" customFormat="1" ht="16.5" customHeight="1" x14ac:dyDescent="0.75">
      <c r="A9" s="152"/>
      <c r="B9" s="153"/>
      <c r="C9" s="153"/>
      <c r="D9" s="154"/>
      <c r="E9" s="30"/>
      <c r="G9" s="34"/>
      <c r="H9" s="32"/>
      <c r="M9" s="34"/>
      <c r="N9" s="32"/>
      <c r="S9" s="34"/>
      <c r="T9" s="32"/>
      <c r="Y9" s="34"/>
      <c r="Z9" s="32"/>
    </row>
    <row r="12" spans="1:29" ht="25.5" x14ac:dyDescent="0.75">
      <c r="A12" s="34" t="s">
        <v>25</v>
      </c>
      <c r="B12" s="32"/>
      <c r="C12" s="33"/>
      <c r="D12" s="33"/>
      <c r="E12" s="33"/>
      <c r="G12" s="34" t="s">
        <v>25</v>
      </c>
      <c r="H12" s="32"/>
      <c r="I12" s="33"/>
      <c r="J12" s="33"/>
      <c r="K12" s="33"/>
      <c r="M12" s="34" t="s">
        <v>25</v>
      </c>
      <c r="N12" s="32"/>
      <c r="O12" s="33"/>
      <c r="P12" s="33"/>
      <c r="Q12" s="33"/>
      <c r="S12" s="34" t="s">
        <v>25</v>
      </c>
      <c r="T12" s="32"/>
      <c r="U12" s="33"/>
      <c r="V12" s="33"/>
      <c r="W12" s="33"/>
      <c r="Y12" s="34" t="s">
        <v>25</v>
      </c>
      <c r="Z12" s="32"/>
      <c r="AA12" s="33"/>
      <c r="AB12" s="33"/>
      <c r="AC12" s="33"/>
    </row>
    <row r="13" spans="1:29" ht="26.25" x14ac:dyDescent="0.45">
      <c r="A13" s="13" t="s">
        <v>8</v>
      </c>
      <c r="B13" s="14" t="s">
        <v>9</v>
      </c>
      <c r="C13" s="15" t="s">
        <v>10</v>
      </c>
      <c r="D13" s="14" t="s">
        <v>11</v>
      </c>
      <c r="E13" s="16" t="s">
        <v>12</v>
      </c>
      <c r="G13" s="13" t="s">
        <v>8</v>
      </c>
      <c r="H13" s="14" t="s">
        <v>9</v>
      </c>
      <c r="I13" s="15" t="s">
        <v>10</v>
      </c>
      <c r="J13" s="14" t="s">
        <v>11</v>
      </c>
      <c r="K13" s="16" t="s">
        <v>12</v>
      </c>
      <c r="M13" s="13" t="s">
        <v>8</v>
      </c>
      <c r="N13" s="14" t="s">
        <v>9</v>
      </c>
      <c r="O13" s="15" t="s">
        <v>10</v>
      </c>
      <c r="P13" s="14" t="s">
        <v>11</v>
      </c>
      <c r="Q13" s="16" t="s">
        <v>12</v>
      </c>
      <c r="S13" s="13" t="s">
        <v>8</v>
      </c>
      <c r="T13" s="14" t="s">
        <v>9</v>
      </c>
      <c r="U13" s="15" t="s">
        <v>10</v>
      </c>
      <c r="V13" s="14" t="s">
        <v>11</v>
      </c>
      <c r="W13" s="16" t="s">
        <v>12</v>
      </c>
      <c r="Y13" s="13" t="s">
        <v>8</v>
      </c>
      <c r="Z13" s="14" t="s">
        <v>9</v>
      </c>
      <c r="AA13" s="15" t="s">
        <v>10</v>
      </c>
      <c r="AB13" s="14" t="s">
        <v>11</v>
      </c>
      <c r="AC13" s="16" t="s">
        <v>12</v>
      </c>
    </row>
    <row r="14" spans="1:29" ht="52.5" x14ac:dyDescent="0.55000000000000004">
      <c r="A14" s="18" t="s">
        <v>14</v>
      </c>
      <c r="B14" s="19">
        <v>0.15</v>
      </c>
      <c r="C14" s="20">
        <v>15</v>
      </c>
      <c r="D14" s="21">
        <v>12</v>
      </c>
      <c r="E14" s="22">
        <f>D14/C14*B14</f>
        <v>0.12</v>
      </c>
      <c r="G14" s="18" t="s">
        <v>14</v>
      </c>
      <c r="H14" s="19">
        <v>0.15</v>
      </c>
      <c r="I14" s="20">
        <v>15</v>
      </c>
      <c r="J14" s="21">
        <v>12</v>
      </c>
      <c r="K14" s="22">
        <f>J14/I14*H14</f>
        <v>0.12</v>
      </c>
      <c r="M14" s="18" t="s">
        <v>14</v>
      </c>
      <c r="N14" s="19">
        <v>0.15</v>
      </c>
      <c r="O14" s="20">
        <v>15</v>
      </c>
      <c r="P14" s="21">
        <v>12</v>
      </c>
      <c r="Q14" s="22">
        <f>P14/O14*N14</f>
        <v>0.12</v>
      </c>
      <c r="S14" s="18" t="s">
        <v>14</v>
      </c>
      <c r="T14" s="19">
        <v>0.15</v>
      </c>
      <c r="U14" s="20">
        <v>15</v>
      </c>
      <c r="V14" s="21">
        <v>12</v>
      </c>
      <c r="W14" s="22">
        <f>V14/U14*T14</f>
        <v>0.12</v>
      </c>
      <c r="Y14" s="18" t="s">
        <v>14</v>
      </c>
      <c r="Z14" s="19">
        <v>0.15</v>
      </c>
      <c r="AA14" s="20">
        <v>15</v>
      </c>
      <c r="AB14" s="21">
        <v>12</v>
      </c>
      <c r="AC14" s="22">
        <f>AB14/AA14*Z14</f>
        <v>0.12</v>
      </c>
    </row>
    <row r="15" spans="1:29" ht="39.75" x14ac:dyDescent="0.55000000000000004">
      <c r="A15" s="24" t="s">
        <v>16</v>
      </c>
      <c r="B15" s="19">
        <v>0.7</v>
      </c>
      <c r="C15" s="20">
        <v>91</v>
      </c>
      <c r="D15" s="25">
        <v>48</v>
      </c>
      <c r="E15" s="22">
        <f>D15/C15*B15</f>
        <v>0.3692307692307692</v>
      </c>
      <c r="G15" s="24" t="s">
        <v>16</v>
      </c>
      <c r="H15" s="19">
        <v>0.7</v>
      </c>
      <c r="I15" s="20">
        <v>91</v>
      </c>
      <c r="J15" s="25">
        <v>48</v>
      </c>
      <c r="K15" s="22">
        <f>J15/I15*H15</f>
        <v>0.3692307692307692</v>
      </c>
      <c r="M15" s="24" t="s">
        <v>16</v>
      </c>
      <c r="N15" s="19">
        <v>0.7</v>
      </c>
      <c r="O15" s="20">
        <v>91</v>
      </c>
      <c r="P15" s="25">
        <v>48</v>
      </c>
      <c r="Q15" s="22">
        <f>P15/O15*N15</f>
        <v>0.3692307692307692</v>
      </c>
      <c r="S15" s="24" t="s">
        <v>16</v>
      </c>
      <c r="T15" s="19">
        <v>0.7</v>
      </c>
      <c r="U15" s="20">
        <v>91</v>
      </c>
      <c r="V15" s="25">
        <v>48</v>
      </c>
      <c r="W15" s="22">
        <f>V15/U15*T15</f>
        <v>0.3692307692307692</v>
      </c>
      <c r="Y15" s="24" t="s">
        <v>16</v>
      </c>
      <c r="Z15" s="19">
        <v>0.7</v>
      </c>
      <c r="AA15" s="20">
        <v>91</v>
      </c>
      <c r="AB15" s="25">
        <v>48</v>
      </c>
      <c r="AC15" s="22">
        <f>AB15/AA15*Z15</f>
        <v>0.3692307692307692</v>
      </c>
    </row>
    <row r="16" spans="1:29" ht="52.5" x14ac:dyDescent="0.55000000000000004">
      <c r="A16" s="27" t="s">
        <v>140</v>
      </c>
      <c r="B16" s="163">
        <v>0.15</v>
      </c>
      <c r="C16" s="20">
        <v>30</v>
      </c>
      <c r="D16" s="28">
        <v>0</v>
      </c>
      <c r="E16" s="22">
        <f>D16/C16*B16</f>
        <v>0</v>
      </c>
      <c r="G16" s="27" t="s">
        <v>140</v>
      </c>
      <c r="H16" s="163">
        <v>0.15</v>
      </c>
      <c r="I16" s="20">
        <v>30</v>
      </c>
      <c r="J16" s="28">
        <v>0</v>
      </c>
      <c r="K16" s="22">
        <f>J16/I16*H16</f>
        <v>0</v>
      </c>
      <c r="M16" s="27" t="s">
        <v>140</v>
      </c>
      <c r="N16" s="163">
        <v>0.15</v>
      </c>
      <c r="O16" s="20">
        <v>30</v>
      </c>
      <c r="P16" s="28">
        <v>0</v>
      </c>
      <c r="Q16" s="22">
        <f>P16/O16*N16</f>
        <v>0</v>
      </c>
      <c r="S16" s="27" t="s">
        <v>140</v>
      </c>
      <c r="T16" s="163">
        <v>0.15</v>
      </c>
      <c r="U16" s="20">
        <v>30</v>
      </c>
      <c r="V16" s="28">
        <v>0</v>
      </c>
      <c r="W16" s="22">
        <f>V16/U16*T16</f>
        <v>0</v>
      </c>
      <c r="Y16" s="27" t="s">
        <v>140</v>
      </c>
      <c r="Z16" s="163">
        <v>0.15</v>
      </c>
      <c r="AA16" s="20">
        <v>30</v>
      </c>
      <c r="AB16" s="28">
        <v>0</v>
      </c>
      <c r="AC16" s="22">
        <f>AB16/AA16*Z16</f>
        <v>0</v>
      </c>
    </row>
    <row r="17" spans="1:29" ht="25.5" x14ac:dyDescent="0.75">
      <c r="A17" s="162"/>
      <c r="B17" s="164" t="s">
        <v>139</v>
      </c>
      <c r="C17" s="165">
        <f>SUM(C14:C16)</f>
        <v>136</v>
      </c>
      <c r="D17" s="166">
        <f>SUM(D14:D16)</f>
        <v>60</v>
      </c>
      <c r="E17" s="167">
        <f>SUM(E14:E16)</f>
        <v>0.48923076923076919</v>
      </c>
      <c r="G17" s="162"/>
      <c r="H17" s="164" t="s">
        <v>139</v>
      </c>
      <c r="I17" s="165">
        <f>SUM(I14:I16)</f>
        <v>136</v>
      </c>
      <c r="J17" s="166">
        <f>SUM(J14:J16)</f>
        <v>60</v>
      </c>
      <c r="K17" s="167">
        <f>SUM(K14:K16)</f>
        <v>0.48923076923076919</v>
      </c>
      <c r="M17" s="162"/>
      <c r="N17" s="164" t="s">
        <v>139</v>
      </c>
      <c r="O17" s="165">
        <f>SUM(O14:O16)</f>
        <v>136</v>
      </c>
      <c r="P17" s="166">
        <f>SUM(P14:P16)</f>
        <v>60</v>
      </c>
      <c r="Q17" s="167">
        <f>SUM(Q14:Q16)</f>
        <v>0.48923076923076919</v>
      </c>
      <c r="S17" s="162"/>
      <c r="T17" s="164" t="s">
        <v>139</v>
      </c>
      <c r="U17" s="165">
        <f>SUM(U14:U16)</f>
        <v>136</v>
      </c>
      <c r="V17" s="166">
        <f>SUM(V14:V16)</f>
        <v>60</v>
      </c>
      <c r="W17" s="167">
        <f>SUM(W14:W16)</f>
        <v>0.48923076923076919</v>
      </c>
      <c r="Y17" s="162"/>
      <c r="Z17" s="164" t="s">
        <v>139</v>
      </c>
      <c r="AA17" s="165">
        <f>SUM(AA14:AA16)</f>
        <v>136</v>
      </c>
      <c r="AB17" s="166">
        <f>SUM(AB14:AB16)</f>
        <v>60</v>
      </c>
      <c r="AC17" s="167">
        <f>SUM(AC14:AC16)</f>
        <v>0.48923076923076919</v>
      </c>
    </row>
    <row r="18" spans="1:29" ht="25.5" x14ac:dyDescent="0.75">
      <c r="A18" s="152"/>
      <c r="B18" s="153"/>
      <c r="C18" s="153"/>
      <c r="D18" s="154"/>
      <c r="E18" s="30"/>
      <c r="G18" s="152"/>
      <c r="H18" s="153"/>
      <c r="I18" s="153"/>
      <c r="J18" s="154"/>
      <c r="K18" s="30"/>
      <c r="M18" s="152"/>
      <c r="N18" s="153"/>
      <c r="O18" s="153"/>
      <c r="P18" s="154"/>
      <c r="Q18" s="30"/>
      <c r="S18" s="152"/>
      <c r="T18" s="153"/>
      <c r="U18" s="153"/>
      <c r="V18" s="154"/>
      <c r="W18" s="30"/>
      <c r="Y18" s="152"/>
      <c r="Z18" s="153"/>
      <c r="AA18" s="153"/>
      <c r="AB18" s="154"/>
      <c r="AC18" s="30"/>
    </row>
  </sheetData>
  <mergeCells count="6">
    <mergeCell ref="Y18:AB18"/>
    <mergeCell ref="A9:D9"/>
    <mergeCell ref="A18:D18"/>
    <mergeCell ref="G18:J18"/>
    <mergeCell ref="M18:P18"/>
    <mergeCell ref="S18:V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56C7-2400-4D8F-8C29-3BB46E0D1D6F}">
  <sheetPr>
    <tabColor theme="4"/>
  </sheetPr>
  <dimension ref="A1:J24"/>
  <sheetViews>
    <sheetView workbookViewId="0">
      <selection activeCell="K24" sqref="K24"/>
    </sheetView>
  </sheetViews>
  <sheetFormatPr defaultRowHeight="14.25" x14ac:dyDescent="0.45"/>
  <cols>
    <col min="1" max="1" width="15.265625" customWidth="1"/>
    <col min="2" max="2" width="12" customWidth="1"/>
    <col min="3" max="3" width="10" customWidth="1"/>
    <col min="4" max="4" width="10.59765625" customWidth="1"/>
    <col min="5" max="5" width="11.265625" customWidth="1"/>
    <col min="6" max="6" width="10.3984375" customWidth="1"/>
    <col min="9" max="9" width="9.265625" bestFit="1" customWidth="1"/>
    <col min="10" max="10" width="12.265625" customWidth="1"/>
  </cols>
  <sheetData>
    <row r="1" spans="1:10" ht="16.149999999999999" thickBot="1" x14ac:dyDescent="0.55000000000000004">
      <c r="A1" t="s">
        <v>28</v>
      </c>
      <c r="H1" s="55" t="s">
        <v>43</v>
      </c>
      <c r="I1" s="56"/>
      <c r="J1" s="57"/>
    </row>
    <row r="2" spans="1:10" ht="14.65" thickBot="1" x14ac:dyDescent="0.5">
      <c r="H2" s="66" t="s">
        <v>38</v>
      </c>
      <c r="I2" s="66" t="s">
        <v>30</v>
      </c>
      <c r="J2" s="67" t="s">
        <v>31</v>
      </c>
    </row>
    <row r="3" spans="1:10" ht="14.65" thickBot="1" x14ac:dyDescent="0.5">
      <c r="H3" s="68" t="s">
        <v>39</v>
      </c>
      <c r="I3" s="69">
        <v>91800</v>
      </c>
      <c r="J3" s="70">
        <v>18360</v>
      </c>
    </row>
    <row r="4" spans="1:10" ht="14.65" thickBot="1" x14ac:dyDescent="0.5">
      <c r="H4" s="68" t="s">
        <v>40</v>
      </c>
      <c r="I4" s="69">
        <v>102000</v>
      </c>
      <c r="J4" s="70">
        <v>26520</v>
      </c>
    </row>
    <row r="5" spans="1:10" ht="14.65" thickBot="1" x14ac:dyDescent="0.5">
      <c r="H5" s="68" t="s">
        <v>41</v>
      </c>
      <c r="I5" s="69">
        <v>89760</v>
      </c>
      <c r="J5" s="70">
        <v>22440</v>
      </c>
    </row>
    <row r="6" spans="1:10" ht="14.65" thickBot="1" x14ac:dyDescent="0.5">
      <c r="H6" s="68" t="s">
        <v>58</v>
      </c>
      <c r="I6" s="69">
        <v>114240</v>
      </c>
      <c r="J6" s="70">
        <v>24480</v>
      </c>
    </row>
    <row r="7" spans="1:10" ht="14.65" thickBot="1" x14ac:dyDescent="0.5">
      <c r="H7" s="68" t="s">
        <v>42</v>
      </c>
      <c r="I7" s="69">
        <v>122400</v>
      </c>
      <c r="J7" s="70">
        <v>16320</v>
      </c>
    </row>
    <row r="8" spans="1:10" ht="15.75" x14ac:dyDescent="0.5">
      <c r="H8" s="61"/>
      <c r="I8" s="62"/>
    </row>
    <row r="9" spans="1:10" ht="15.75" x14ac:dyDescent="0.5">
      <c r="H9" s="61" t="s">
        <v>46</v>
      </c>
      <c r="I9" s="62"/>
    </row>
    <row r="10" spans="1:10" x14ac:dyDescent="0.45">
      <c r="H10" s="64" t="s">
        <v>47</v>
      </c>
      <c r="I10" s="11"/>
    </row>
    <row r="11" spans="1:10" x14ac:dyDescent="0.45">
      <c r="H11" s="65" t="s">
        <v>49</v>
      </c>
      <c r="I11" s="11"/>
    </row>
    <row r="12" spans="1:10" x14ac:dyDescent="0.45">
      <c r="H12" s="65" t="s">
        <v>50</v>
      </c>
      <c r="I12" s="11"/>
    </row>
    <row r="13" spans="1:10" x14ac:dyDescent="0.45">
      <c r="H13" s="65" t="s">
        <v>51</v>
      </c>
      <c r="I13" s="11"/>
    </row>
    <row r="14" spans="1:10" x14ac:dyDescent="0.45">
      <c r="H14" s="65" t="s">
        <v>52</v>
      </c>
      <c r="I14" s="11"/>
    </row>
    <row r="15" spans="1:10" x14ac:dyDescent="0.45">
      <c r="H15" s="65" t="s">
        <v>53</v>
      </c>
      <c r="I15" s="11"/>
    </row>
    <row r="16" spans="1:10" x14ac:dyDescent="0.45">
      <c r="H16" s="64" t="s">
        <v>48</v>
      </c>
      <c r="I16" s="11"/>
    </row>
    <row r="17" spans="1:10" x14ac:dyDescent="0.45">
      <c r="H17" s="65" t="s">
        <v>54</v>
      </c>
      <c r="I17" s="11"/>
    </row>
    <row r="18" spans="1:10" ht="14.65" thickBot="1" x14ac:dyDescent="0.5">
      <c r="A18" s="43"/>
      <c r="B18" s="43"/>
      <c r="H18" s="65" t="s">
        <v>55</v>
      </c>
    </row>
    <row r="19" spans="1:10" ht="14.65" thickBot="1" x14ac:dyDescent="0.5">
      <c r="A19" s="44" t="s">
        <v>29</v>
      </c>
      <c r="B19" s="50" t="s">
        <v>38</v>
      </c>
      <c r="C19" s="45" t="s">
        <v>30</v>
      </c>
      <c r="D19" s="50" t="s">
        <v>37</v>
      </c>
      <c r="E19" s="48" t="s">
        <v>31</v>
      </c>
      <c r="F19" s="52" t="s">
        <v>37</v>
      </c>
      <c r="H19" s="65" t="s">
        <v>56</v>
      </c>
      <c r="I19" s="58"/>
      <c r="J19" s="58"/>
    </row>
    <row r="20" spans="1:10" ht="14.65" thickBot="1" x14ac:dyDescent="0.5">
      <c r="A20" s="46" t="s">
        <v>32</v>
      </c>
      <c r="B20" s="54" t="s">
        <v>39</v>
      </c>
      <c r="C20" s="47">
        <v>90000</v>
      </c>
      <c r="D20" s="51">
        <f>(C20/100)*2+C20</f>
        <v>91800</v>
      </c>
      <c r="E20" s="49">
        <v>18000</v>
      </c>
      <c r="F20" s="53">
        <f>(E20/100)*2+E20</f>
        <v>18360</v>
      </c>
      <c r="H20" s="59"/>
      <c r="I20" s="60"/>
      <c r="J20" s="60"/>
    </row>
    <row r="21" spans="1:10" ht="14.65" thickBot="1" x14ac:dyDescent="0.5">
      <c r="A21" s="46" t="s">
        <v>33</v>
      </c>
      <c r="B21" s="54" t="s">
        <v>40</v>
      </c>
      <c r="C21" s="47">
        <v>100000</v>
      </c>
      <c r="D21" s="51">
        <f t="shared" ref="D21:D24" si="0">(C21/100)*2+C21</f>
        <v>102000</v>
      </c>
      <c r="E21" s="49">
        <v>26000</v>
      </c>
      <c r="F21" s="53">
        <f t="shared" ref="F21:F24" si="1">(E21/100)*2+E21</f>
        <v>26520</v>
      </c>
      <c r="H21" s="59"/>
      <c r="I21" s="60"/>
      <c r="J21" s="60"/>
    </row>
    <row r="22" spans="1:10" ht="14.65" thickBot="1" x14ac:dyDescent="0.5">
      <c r="A22" s="46" t="s">
        <v>34</v>
      </c>
      <c r="B22" s="54" t="s">
        <v>41</v>
      </c>
      <c r="C22" s="47">
        <v>88000</v>
      </c>
      <c r="D22" s="51">
        <f t="shared" si="0"/>
        <v>89760</v>
      </c>
      <c r="E22" s="49">
        <v>22000</v>
      </c>
      <c r="F22" s="53">
        <f t="shared" si="1"/>
        <v>22440</v>
      </c>
      <c r="H22" s="59"/>
      <c r="I22" s="60"/>
      <c r="J22" s="60"/>
    </row>
    <row r="23" spans="1:10" ht="14.65" thickBot="1" x14ac:dyDescent="0.5">
      <c r="A23" s="46" t="s">
        <v>35</v>
      </c>
      <c r="B23" s="54" t="s">
        <v>58</v>
      </c>
      <c r="C23" s="47">
        <v>112000</v>
      </c>
      <c r="D23" s="51">
        <f t="shared" si="0"/>
        <v>114240</v>
      </c>
      <c r="E23" s="49">
        <v>24000</v>
      </c>
      <c r="F23" s="53">
        <f t="shared" si="1"/>
        <v>24480</v>
      </c>
      <c r="H23" s="59"/>
      <c r="I23" s="60"/>
      <c r="J23" s="60"/>
    </row>
    <row r="24" spans="1:10" ht="14.65" thickBot="1" x14ac:dyDescent="0.5">
      <c r="A24" s="46" t="s">
        <v>36</v>
      </c>
      <c r="B24" s="54" t="s">
        <v>42</v>
      </c>
      <c r="C24" s="47">
        <v>120000</v>
      </c>
      <c r="D24" s="51">
        <f t="shared" si="0"/>
        <v>122400</v>
      </c>
      <c r="E24" s="49">
        <v>16000</v>
      </c>
      <c r="F24" s="53">
        <f t="shared" si="1"/>
        <v>16320</v>
      </c>
      <c r="H24" s="59"/>
      <c r="I24" s="60"/>
      <c r="J2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D7D3-7A3A-4575-A87C-E5551938BB3C}">
  <sheetPr>
    <tabColor theme="4"/>
  </sheetPr>
  <dimension ref="A1:O19"/>
  <sheetViews>
    <sheetView workbookViewId="0">
      <selection activeCell="M31" sqref="M31"/>
    </sheetView>
  </sheetViews>
  <sheetFormatPr defaultRowHeight="14.25" x14ac:dyDescent="0.45"/>
  <cols>
    <col min="9" max="9" width="12.59765625" customWidth="1"/>
    <col min="10" max="10" width="9.59765625" customWidth="1"/>
    <col min="11" max="11" width="10.1328125" bestFit="1" customWidth="1"/>
    <col min="12" max="12" width="10" customWidth="1"/>
    <col min="13" max="13" width="9.59765625" bestFit="1" customWidth="1"/>
    <col min="14" max="14" width="11.59765625" customWidth="1"/>
  </cols>
  <sheetData>
    <row r="1" spans="1:15" ht="18" x14ac:dyDescent="0.55000000000000004">
      <c r="A1" s="63" t="s">
        <v>44</v>
      </c>
      <c r="B1" s="63"/>
      <c r="H1" s="31" t="s">
        <v>73</v>
      </c>
    </row>
    <row r="2" spans="1:15" x14ac:dyDescent="0.45">
      <c r="H2" s="155" t="s">
        <v>74</v>
      </c>
      <c r="I2" s="155"/>
      <c r="J2" s="155"/>
      <c r="K2" s="155"/>
      <c r="L2" s="155"/>
      <c r="M2" s="155"/>
      <c r="N2" s="155"/>
      <c r="O2" s="155"/>
    </row>
    <row r="3" spans="1:15" x14ac:dyDescent="0.45">
      <c r="A3" t="s">
        <v>45</v>
      </c>
      <c r="H3" s="74" t="s">
        <v>38</v>
      </c>
      <c r="I3" s="74" t="s">
        <v>31</v>
      </c>
      <c r="J3" s="74"/>
      <c r="K3" s="74" t="s">
        <v>41</v>
      </c>
      <c r="L3" s="74"/>
      <c r="M3" s="74" t="s">
        <v>58</v>
      </c>
      <c r="N3" s="74"/>
      <c r="O3" s="74" t="s">
        <v>42</v>
      </c>
    </row>
    <row r="4" spans="1:15" x14ac:dyDescent="0.45">
      <c r="H4" s="75" t="s">
        <v>39</v>
      </c>
      <c r="I4" s="76">
        <v>18360</v>
      </c>
      <c r="J4" s="77" t="s">
        <v>60</v>
      </c>
      <c r="K4" s="76">
        <f>I4/100*10</f>
        <v>1836</v>
      </c>
      <c r="L4" s="53"/>
      <c r="M4" s="79"/>
      <c r="N4" s="71"/>
      <c r="O4" s="80"/>
    </row>
    <row r="5" spans="1:15" x14ac:dyDescent="0.45">
      <c r="H5" s="75" t="s">
        <v>40</v>
      </c>
      <c r="I5" s="76">
        <v>26520</v>
      </c>
      <c r="J5" s="77" t="s">
        <v>61</v>
      </c>
      <c r="K5" s="76">
        <f>I5/100*20</f>
        <v>5304</v>
      </c>
      <c r="L5" s="77" t="s">
        <v>60</v>
      </c>
      <c r="M5" s="84">
        <f>I5/100*10</f>
        <v>2652</v>
      </c>
      <c r="N5" s="71"/>
      <c r="O5" s="80"/>
    </row>
    <row r="6" spans="1:15" x14ac:dyDescent="0.45">
      <c r="H6" s="75" t="s">
        <v>41</v>
      </c>
      <c r="I6" s="76">
        <v>22440</v>
      </c>
      <c r="J6" s="77" t="s">
        <v>62</v>
      </c>
      <c r="K6" s="76">
        <f>I6/100*70</f>
        <v>15708</v>
      </c>
      <c r="L6" s="77" t="s">
        <v>61</v>
      </c>
      <c r="M6" s="84">
        <f>I6/100*20</f>
        <v>4488</v>
      </c>
      <c r="N6" s="78" t="s">
        <v>60</v>
      </c>
      <c r="O6" s="85">
        <f>I6/100*10</f>
        <v>2244</v>
      </c>
    </row>
    <row r="7" spans="1:15" x14ac:dyDescent="0.45">
      <c r="H7" s="75" t="s">
        <v>58</v>
      </c>
      <c r="I7" s="76">
        <v>24480</v>
      </c>
      <c r="J7" s="76"/>
      <c r="K7" s="76"/>
      <c r="L7" s="77" t="s">
        <v>62</v>
      </c>
      <c r="M7" s="84">
        <f>I7/100*70</f>
        <v>17136</v>
      </c>
      <c r="N7" s="78" t="s">
        <v>61</v>
      </c>
      <c r="O7" s="85">
        <f>I7/100*20</f>
        <v>4896</v>
      </c>
    </row>
    <row r="8" spans="1:15" x14ac:dyDescent="0.45">
      <c r="H8" s="75" t="s">
        <v>42</v>
      </c>
      <c r="I8" s="76">
        <v>16320</v>
      </c>
      <c r="J8" s="76"/>
      <c r="K8" s="76"/>
      <c r="L8" s="53"/>
      <c r="M8" s="84"/>
      <c r="N8" s="78" t="s">
        <v>62</v>
      </c>
      <c r="O8" s="85">
        <f>I8/100*70</f>
        <v>11424</v>
      </c>
    </row>
    <row r="9" spans="1:15" x14ac:dyDescent="0.45">
      <c r="I9" s="81" t="s">
        <v>27</v>
      </c>
      <c r="J9" s="81"/>
      <c r="K9" s="90">
        <f>SUM(K4:K8)</f>
        <v>22848</v>
      </c>
      <c r="L9" s="73"/>
      <c r="M9" s="90">
        <f>SUM(M5:M8)</f>
        <v>24276</v>
      </c>
      <c r="N9" s="82"/>
      <c r="O9" s="90">
        <f>SUM(O6:O8)</f>
        <v>18564</v>
      </c>
    </row>
    <row r="12" spans="1:15" x14ac:dyDescent="0.45">
      <c r="H12" s="156" t="s">
        <v>75</v>
      </c>
      <c r="I12" s="156"/>
      <c r="J12" s="156"/>
      <c r="K12" s="156"/>
      <c r="L12" s="156"/>
      <c r="M12" s="156"/>
      <c r="N12" s="156"/>
    </row>
    <row r="13" spans="1:15" x14ac:dyDescent="0.45">
      <c r="H13" s="74" t="s">
        <v>38</v>
      </c>
      <c r="I13" s="74" t="s">
        <v>65</v>
      </c>
      <c r="J13" s="78" t="s">
        <v>71</v>
      </c>
      <c r="K13" s="74" t="s">
        <v>66</v>
      </c>
      <c r="L13" s="72"/>
      <c r="M13" s="74" t="s">
        <v>63</v>
      </c>
      <c r="N13" s="91" t="s">
        <v>57</v>
      </c>
    </row>
    <row r="14" spans="1:15" x14ac:dyDescent="0.45">
      <c r="H14" s="75" t="s">
        <v>39</v>
      </c>
      <c r="I14" s="76">
        <v>91800</v>
      </c>
      <c r="J14" s="88" t="s">
        <v>67</v>
      </c>
      <c r="K14" s="86">
        <f>I14/100*75</f>
        <v>68850</v>
      </c>
      <c r="L14" s="78" t="s">
        <v>70</v>
      </c>
      <c r="M14" s="83">
        <f>K14/100*7</f>
        <v>4819.5</v>
      </c>
      <c r="N14" s="35">
        <v>1</v>
      </c>
    </row>
    <row r="15" spans="1:15" x14ac:dyDescent="0.45">
      <c r="H15" s="75" t="s">
        <v>40</v>
      </c>
      <c r="I15" s="76">
        <v>102000</v>
      </c>
      <c r="J15" s="88" t="s">
        <v>67</v>
      </c>
      <c r="K15" s="86">
        <f t="shared" ref="K15:K17" si="0">I15/100*75</f>
        <v>76500</v>
      </c>
      <c r="L15" s="78" t="s">
        <v>59</v>
      </c>
      <c r="M15" s="83">
        <f>K15/100*20</f>
        <v>15300</v>
      </c>
      <c r="N15" s="35">
        <v>1</v>
      </c>
    </row>
    <row r="16" spans="1:15" x14ac:dyDescent="0.45">
      <c r="H16" s="75" t="s">
        <v>41</v>
      </c>
      <c r="I16" s="76">
        <v>89760</v>
      </c>
      <c r="J16" s="88" t="s">
        <v>67</v>
      </c>
      <c r="K16" s="86">
        <f t="shared" si="0"/>
        <v>67320</v>
      </c>
      <c r="L16" s="78" t="s">
        <v>68</v>
      </c>
      <c r="M16" s="83">
        <f>K16/100*40</f>
        <v>26928</v>
      </c>
      <c r="N16" s="35">
        <v>1</v>
      </c>
    </row>
    <row r="17" spans="8:14" x14ac:dyDescent="0.45">
      <c r="H17" s="75" t="s">
        <v>58</v>
      </c>
      <c r="I17" s="76">
        <v>114240</v>
      </c>
      <c r="J17" s="88" t="s">
        <v>67</v>
      </c>
      <c r="K17" s="86">
        <f t="shared" si="0"/>
        <v>85680</v>
      </c>
      <c r="L17" s="78" t="s">
        <v>69</v>
      </c>
      <c r="M17" s="83">
        <f>K17/100*30</f>
        <v>25704</v>
      </c>
      <c r="N17" s="35">
        <v>1</v>
      </c>
    </row>
    <row r="18" spans="8:14" x14ac:dyDescent="0.45">
      <c r="H18" s="75" t="s">
        <v>42</v>
      </c>
      <c r="I18" s="76">
        <v>122400</v>
      </c>
      <c r="J18" s="88" t="s">
        <v>64</v>
      </c>
      <c r="K18" s="86"/>
      <c r="L18" s="87" t="s">
        <v>72</v>
      </c>
      <c r="M18" s="86">
        <f>I18/100*25</f>
        <v>30600</v>
      </c>
      <c r="N18" s="35">
        <v>1</v>
      </c>
    </row>
    <row r="19" spans="8:14" x14ac:dyDescent="0.45">
      <c r="I19" s="81" t="s">
        <v>27</v>
      </c>
      <c r="J19" s="82"/>
      <c r="K19" s="73"/>
      <c r="L19" s="82"/>
      <c r="M19" s="89">
        <f>SUM(M14:M18)</f>
        <v>103351.5</v>
      </c>
    </row>
  </sheetData>
  <mergeCells count="2">
    <mergeCell ref="H2:O2"/>
    <mergeCell ref="H12:N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7E49-C667-4B5A-9C3C-2C2A02C5B7A1}">
  <dimension ref="A1:O38"/>
  <sheetViews>
    <sheetView workbookViewId="0">
      <selection activeCell="L27" sqref="L27"/>
    </sheetView>
  </sheetViews>
  <sheetFormatPr defaultRowHeight="14.25" x14ac:dyDescent="0.45"/>
  <cols>
    <col min="1" max="1" width="35.265625" style="99" customWidth="1"/>
  </cols>
  <sheetData>
    <row r="1" spans="1:15" x14ac:dyDescent="0.45">
      <c r="A1" s="95" t="s">
        <v>80</v>
      </c>
    </row>
    <row r="2" spans="1:15" ht="14.65" thickBot="1" x14ac:dyDescent="0.5">
      <c r="A2" s="95" t="s">
        <v>103</v>
      </c>
    </row>
    <row r="3" spans="1:15" x14ac:dyDescent="0.45">
      <c r="A3" s="157"/>
      <c r="B3" s="100" t="s">
        <v>58</v>
      </c>
      <c r="D3" s="116" t="s">
        <v>104</v>
      </c>
      <c r="F3" s="95" t="s">
        <v>46</v>
      </c>
    </row>
    <row r="4" spans="1:15" ht="16.149999999999999" thickBot="1" x14ac:dyDescent="0.55000000000000004">
      <c r="A4" s="158"/>
      <c r="B4" s="101" t="s">
        <v>76</v>
      </c>
      <c r="C4" s="106" t="s">
        <v>37</v>
      </c>
      <c r="D4" s="4"/>
      <c r="F4" s="93" t="s">
        <v>96</v>
      </c>
    </row>
    <row r="5" spans="1:15" ht="14.65" thickBot="1" x14ac:dyDescent="0.5">
      <c r="A5" s="96" t="s">
        <v>81</v>
      </c>
      <c r="B5" s="102">
        <v>120000</v>
      </c>
      <c r="C5" s="112">
        <f>B5/100*2</f>
        <v>2400</v>
      </c>
      <c r="D5" s="117">
        <f>B5+C5</f>
        <v>122400</v>
      </c>
      <c r="F5" s="94" t="s">
        <v>97</v>
      </c>
      <c r="N5" s="121"/>
      <c r="O5" s="121"/>
    </row>
    <row r="6" spans="1:15" ht="18.399999999999999" thickBot="1" x14ac:dyDescent="0.6">
      <c r="A6" s="107" t="s">
        <v>82</v>
      </c>
      <c r="B6" s="108"/>
      <c r="C6" s="113">
        <f t="shared" ref="C6:C21" si="0">B6/100*2</f>
        <v>0</v>
      </c>
      <c r="D6" s="118">
        <f t="shared" ref="D6:D21" si="1">B6+C6</f>
        <v>0</v>
      </c>
      <c r="F6" s="93" t="s">
        <v>98</v>
      </c>
      <c r="N6" s="121"/>
      <c r="O6" s="122" t="s">
        <v>37</v>
      </c>
    </row>
    <row r="7" spans="1:15" ht="14.65" thickBot="1" x14ac:dyDescent="0.5">
      <c r="A7" s="97" t="s">
        <v>83</v>
      </c>
      <c r="B7" s="102">
        <v>52200</v>
      </c>
      <c r="C7" s="112">
        <f t="shared" si="0"/>
        <v>1044</v>
      </c>
      <c r="D7" s="117">
        <f t="shared" si="1"/>
        <v>53244</v>
      </c>
      <c r="F7" s="93" t="s">
        <v>99</v>
      </c>
    </row>
    <row r="8" spans="1:15" ht="27.4" thickBot="1" x14ac:dyDescent="0.5">
      <c r="A8" s="97" t="s">
        <v>84</v>
      </c>
      <c r="B8" s="102">
        <v>10950</v>
      </c>
      <c r="C8" s="112">
        <f t="shared" si="0"/>
        <v>219</v>
      </c>
      <c r="D8" s="117">
        <f t="shared" si="1"/>
        <v>11169</v>
      </c>
      <c r="F8" s="93" t="s">
        <v>100</v>
      </c>
    </row>
    <row r="9" spans="1:15" ht="14.65" thickBot="1" x14ac:dyDescent="0.5">
      <c r="A9" s="97" t="s">
        <v>85</v>
      </c>
      <c r="B9" s="103">
        <v>600</v>
      </c>
      <c r="C9" s="112">
        <f t="shared" si="0"/>
        <v>12</v>
      </c>
      <c r="D9" s="117">
        <f t="shared" si="1"/>
        <v>612</v>
      </c>
      <c r="F9" s="93" t="s">
        <v>101</v>
      </c>
    </row>
    <row r="10" spans="1:15" ht="14.65" thickBot="1" x14ac:dyDescent="0.5">
      <c r="A10" s="97" t="s">
        <v>86</v>
      </c>
      <c r="B10" s="104">
        <v>81900</v>
      </c>
      <c r="C10" s="112">
        <f t="shared" si="0"/>
        <v>1638</v>
      </c>
      <c r="D10" s="117">
        <f t="shared" si="1"/>
        <v>83538</v>
      </c>
      <c r="F10" s="93" t="s">
        <v>102</v>
      </c>
    </row>
    <row r="11" spans="1:15" ht="14.65" thickBot="1" x14ac:dyDescent="0.5">
      <c r="A11" s="109" t="s">
        <v>87</v>
      </c>
      <c r="B11" s="110">
        <v>265650</v>
      </c>
      <c r="C11" s="114">
        <f t="shared" si="0"/>
        <v>5313</v>
      </c>
      <c r="D11" s="119">
        <f t="shared" si="1"/>
        <v>270963</v>
      </c>
      <c r="F11" s="99"/>
    </row>
    <row r="12" spans="1:15" ht="16.149999999999999" thickBot="1" x14ac:dyDescent="0.55000000000000004">
      <c r="A12" s="107" t="s">
        <v>88</v>
      </c>
      <c r="B12" s="108"/>
      <c r="C12" s="113">
        <f t="shared" si="0"/>
        <v>0</v>
      </c>
      <c r="D12" s="118">
        <f t="shared" si="1"/>
        <v>0</v>
      </c>
      <c r="F12" s="123" t="s">
        <v>105</v>
      </c>
    </row>
    <row r="13" spans="1:15" ht="14.65" thickBot="1" x14ac:dyDescent="0.5">
      <c r="A13" s="97" t="s">
        <v>89</v>
      </c>
      <c r="B13" s="102">
        <v>3600</v>
      </c>
      <c r="C13" s="112">
        <f t="shared" si="0"/>
        <v>72</v>
      </c>
      <c r="D13" s="117">
        <f t="shared" si="1"/>
        <v>3672</v>
      </c>
      <c r="F13" s="124" t="s">
        <v>106</v>
      </c>
      <c r="G13" s="121"/>
      <c r="H13" s="121"/>
      <c r="I13" s="121"/>
      <c r="J13" s="121"/>
      <c r="K13" s="121"/>
      <c r="L13" s="121"/>
      <c r="M13" s="121"/>
    </row>
    <row r="14" spans="1:15" ht="14.65" thickBot="1" x14ac:dyDescent="0.5">
      <c r="A14" s="97" t="s">
        <v>90</v>
      </c>
      <c r="B14" s="102">
        <v>2700</v>
      </c>
      <c r="C14" s="112">
        <f t="shared" si="0"/>
        <v>54</v>
      </c>
      <c r="D14" s="117">
        <f t="shared" si="1"/>
        <v>2754</v>
      </c>
      <c r="F14" s="124" t="s">
        <v>107</v>
      </c>
      <c r="G14" s="121"/>
      <c r="H14" s="121"/>
      <c r="I14" s="121"/>
      <c r="J14" s="121"/>
      <c r="K14" s="121"/>
      <c r="L14" s="121"/>
      <c r="M14" s="121"/>
    </row>
    <row r="15" spans="1:15" ht="14.65" thickBot="1" x14ac:dyDescent="0.5">
      <c r="A15" s="97" t="s">
        <v>78</v>
      </c>
      <c r="B15" s="102">
        <v>6000</v>
      </c>
      <c r="C15" s="112">
        <f t="shared" si="0"/>
        <v>120</v>
      </c>
      <c r="D15" s="117">
        <f t="shared" si="1"/>
        <v>6120</v>
      </c>
      <c r="F15" s="124" t="s">
        <v>108</v>
      </c>
      <c r="G15" s="121"/>
      <c r="H15" s="121"/>
      <c r="I15" s="121"/>
      <c r="J15" s="121"/>
      <c r="K15" s="121"/>
      <c r="L15" s="121"/>
      <c r="M15" s="121"/>
    </row>
    <row r="16" spans="1:15" ht="14.65" thickBot="1" x14ac:dyDescent="0.5">
      <c r="A16" s="97" t="s">
        <v>91</v>
      </c>
      <c r="B16" s="102">
        <v>3750</v>
      </c>
      <c r="C16" s="112">
        <f t="shared" si="0"/>
        <v>75</v>
      </c>
      <c r="D16" s="117">
        <f t="shared" si="1"/>
        <v>3825</v>
      </c>
      <c r="F16" s="124" t="s">
        <v>109</v>
      </c>
      <c r="G16" s="121"/>
      <c r="H16" s="121"/>
      <c r="I16" s="121"/>
      <c r="J16" s="121"/>
      <c r="K16" s="121"/>
      <c r="L16" s="121"/>
      <c r="M16" s="121"/>
    </row>
    <row r="17" spans="1:10" ht="14.65" thickBot="1" x14ac:dyDescent="0.5">
      <c r="A17" s="97" t="s">
        <v>92</v>
      </c>
      <c r="B17" s="102">
        <v>108000</v>
      </c>
      <c r="C17" s="112">
        <f t="shared" si="0"/>
        <v>2160</v>
      </c>
      <c r="D17" s="117">
        <f t="shared" si="1"/>
        <v>110160</v>
      </c>
      <c r="F17" s="124" t="s">
        <v>110</v>
      </c>
      <c r="G17" s="121"/>
      <c r="H17" s="121"/>
      <c r="I17" s="121"/>
      <c r="J17" s="121"/>
    </row>
    <row r="18" spans="1:10" ht="17.350000000000001" customHeight="1" thickBot="1" x14ac:dyDescent="0.5">
      <c r="A18" s="97" t="s">
        <v>93</v>
      </c>
      <c r="B18" s="102">
        <v>34920</v>
      </c>
      <c r="C18" s="112">
        <f t="shared" si="0"/>
        <v>698.4</v>
      </c>
      <c r="D18" s="117">
        <f t="shared" si="1"/>
        <v>35618.400000000001</v>
      </c>
    </row>
    <row r="19" spans="1:10" ht="14.65" thickBot="1" x14ac:dyDescent="0.5">
      <c r="A19" s="97" t="s">
        <v>79</v>
      </c>
      <c r="B19" s="105">
        <v>826</v>
      </c>
      <c r="C19" s="112">
        <f t="shared" si="0"/>
        <v>16.52</v>
      </c>
      <c r="D19" s="117">
        <f t="shared" si="1"/>
        <v>842.52</v>
      </c>
    </row>
    <row r="20" spans="1:10" ht="14.65" thickBot="1" x14ac:dyDescent="0.5">
      <c r="A20" s="109" t="s">
        <v>94</v>
      </c>
      <c r="B20" s="111">
        <v>159796</v>
      </c>
      <c r="C20" s="114">
        <f>B20/100*2</f>
        <v>3195.92</v>
      </c>
      <c r="D20" s="119">
        <f t="shared" si="1"/>
        <v>162991.92000000001</v>
      </c>
    </row>
    <row r="21" spans="1:10" ht="14.65" thickBot="1" x14ac:dyDescent="0.5">
      <c r="A21" s="96" t="s">
        <v>95</v>
      </c>
      <c r="B21" s="92">
        <v>105854</v>
      </c>
      <c r="C21" s="115">
        <f t="shared" si="0"/>
        <v>2117.08</v>
      </c>
      <c r="D21" s="120">
        <f t="shared" si="1"/>
        <v>107971.08</v>
      </c>
    </row>
    <row r="22" spans="1:10" x14ac:dyDescent="0.45">
      <c r="A22" s="98"/>
    </row>
    <row r="33" spans="9:9" x14ac:dyDescent="0.45">
      <c r="I33" s="121"/>
    </row>
    <row r="34" spans="9:9" x14ac:dyDescent="0.45">
      <c r="I34" s="121"/>
    </row>
    <row r="35" spans="9:9" x14ac:dyDescent="0.45">
      <c r="I35" s="121"/>
    </row>
    <row r="36" spans="9:9" x14ac:dyDescent="0.45">
      <c r="I36" s="121"/>
    </row>
    <row r="37" spans="9:9" x14ac:dyDescent="0.45">
      <c r="I37" s="121"/>
    </row>
    <row r="38" spans="9:9" x14ac:dyDescent="0.45">
      <c r="I38" s="121"/>
    </row>
  </sheetData>
  <mergeCells count="1"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2BAD-08F2-4703-A302-16E8F143A204}">
  <dimension ref="A1:K17"/>
  <sheetViews>
    <sheetView workbookViewId="0">
      <selection activeCell="P17" sqref="P17"/>
    </sheetView>
  </sheetViews>
  <sheetFormatPr defaultRowHeight="14.25" x14ac:dyDescent="0.45"/>
  <cols>
    <col min="1" max="1" width="11.46484375" style="99" customWidth="1"/>
    <col min="2" max="2" width="9.3984375" customWidth="1"/>
    <col min="3" max="3" width="12.1328125" customWidth="1"/>
    <col min="4" max="4" width="13.9296875" customWidth="1"/>
    <col min="7" max="7" width="4.3984375" customWidth="1"/>
    <col min="8" max="8" width="13.1328125" customWidth="1"/>
  </cols>
  <sheetData>
    <row r="1" spans="1:11" ht="14.65" thickBot="1" x14ac:dyDescent="0.5">
      <c r="A1" s="150" t="s">
        <v>137</v>
      </c>
      <c r="E1" s="11" t="s">
        <v>130</v>
      </c>
      <c r="F1" s="11"/>
      <c r="H1" s="11" t="s">
        <v>138</v>
      </c>
    </row>
    <row r="2" spans="1:11" ht="14.65" thickBot="1" x14ac:dyDescent="0.5">
      <c r="A2" s="135"/>
      <c r="B2" s="136" t="s">
        <v>111</v>
      </c>
      <c r="C2" s="137" t="s">
        <v>126</v>
      </c>
      <c r="D2" s="138" t="s">
        <v>127</v>
      </c>
      <c r="E2" s="139" t="s">
        <v>128</v>
      </c>
      <c r="F2" s="139" t="s">
        <v>129</v>
      </c>
      <c r="H2" s="128"/>
      <c r="I2" s="129" t="s">
        <v>126</v>
      </c>
      <c r="J2" s="129" t="s">
        <v>127</v>
      </c>
    </row>
    <row r="3" spans="1:11" ht="27.4" thickBot="1" x14ac:dyDescent="0.5">
      <c r="A3" s="140" t="s">
        <v>112</v>
      </c>
      <c r="B3" s="141" t="s">
        <v>113</v>
      </c>
      <c r="C3" s="142">
        <v>600000</v>
      </c>
      <c r="D3" s="143">
        <v>550000</v>
      </c>
      <c r="E3" s="144">
        <f>C3/100*102</f>
        <v>612000</v>
      </c>
      <c r="F3" s="144">
        <f>D3/100*102</f>
        <v>561000</v>
      </c>
      <c r="H3" s="130" t="s">
        <v>131</v>
      </c>
      <c r="I3" s="131">
        <v>612000</v>
      </c>
      <c r="J3" s="131">
        <v>561000</v>
      </c>
    </row>
    <row r="4" spans="1:11" ht="14.65" thickBot="1" x14ac:dyDescent="0.5">
      <c r="A4" s="145"/>
      <c r="B4" s="141" t="s">
        <v>114</v>
      </c>
      <c r="C4" s="146"/>
      <c r="D4" s="143">
        <v>50000</v>
      </c>
      <c r="E4" s="144">
        <f t="shared" ref="E4:E15" si="0">C4/100*102</f>
        <v>0</v>
      </c>
      <c r="F4" s="144">
        <f t="shared" ref="F4:F15" si="1">D4/100*102</f>
        <v>51000</v>
      </c>
      <c r="H4" s="132" t="s">
        <v>132</v>
      </c>
      <c r="I4" s="131">
        <v>0</v>
      </c>
      <c r="J4" s="131">
        <v>51000</v>
      </c>
    </row>
    <row r="5" spans="1:11" ht="40.9" thickBot="1" x14ac:dyDescent="0.5">
      <c r="A5" s="140" t="s">
        <v>115</v>
      </c>
      <c r="B5" s="147" t="s">
        <v>120</v>
      </c>
      <c r="C5" s="142">
        <v>40000</v>
      </c>
      <c r="D5" s="143">
        <v>0</v>
      </c>
      <c r="E5" s="144">
        <f t="shared" si="0"/>
        <v>40800</v>
      </c>
      <c r="F5" s="144">
        <f t="shared" si="1"/>
        <v>0</v>
      </c>
      <c r="H5" s="130" t="s">
        <v>133</v>
      </c>
      <c r="I5" s="131">
        <v>40800</v>
      </c>
      <c r="J5" s="131">
        <v>0</v>
      </c>
    </row>
    <row r="6" spans="1:11" ht="35.25" thickBot="1" x14ac:dyDescent="0.5">
      <c r="A6" s="140" t="s">
        <v>116</v>
      </c>
      <c r="B6" s="141" t="s">
        <v>114</v>
      </c>
      <c r="C6" s="142">
        <v>200000</v>
      </c>
      <c r="D6" s="143">
        <v>210000</v>
      </c>
      <c r="E6" s="144">
        <f t="shared" si="0"/>
        <v>204000</v>
      </c>
      <c r="F6" s="144">
        <f t="shared" si="1"/>
        <v>214200</v>
      </c>
      <c r="H6" s="159" t="s">
        <v>134</v>
      </c>
      <c r="I6" s="160"/>
      <c r="J6" s="161"/>
    </row>
    <row r="7" spans="1:11" ht="14.65" thickBot="1" x14ac:dyDescent="0.5">
      <c r="A7" s="145"/>
      <c r="B7" s="141" t="s">
        <v>117</v>
      </c>
      <c r="C7" s="142">
        <v>200000</v>
      </c>
      <c r="D7" s="143">
        <v>210000</v>
      </c>
      <c r="E7" s="144">
        <f t="shared" si="0"/>
        <v>204000</v>
      </c>
      <c r="F7" s="144">
        <f t="shared" si="1"/>
        <v>214200</v>
      </c>
      <c r="H7" s="130" t="s">
        <v>114</v>
      </c>
      <c r="I7" s="131">
        <v>204000</v>
      </c>
      <c r="J7" s="131">
        <v>214200</v>
      </c>
    </row>
    <row r="8" spans="1:11" ht="14.65" thickBot="1" x14ac:dyDescent="0.5">
      <c r="A8" s="145"/>
      <c r="B8" s="141" t="s">
        <v>118</v>
      </c>
      <c r="C8" s="142">
        <v>200000</v>
      </c>
      <c r="D8" s="143">
        <v>210000</v>
      </c>
      <c r="E8" s="144">
        <f t="shared" si="0"/>
        <v>204000</v>
      </c>
      <c r="F8" s="144">
        <f t="shared" si="1"/>
        <v>214200</v>
      </c>
      <c r="H8" s="130" t="s">
        <v>117</v>
      </c>
      <c r="I8" s="131">
        <v>204000</v>
      </c>
      <c r="J8" s="131">
        <v>214200</v>
      </c>
    </row>
    <row r="9" spans="1:11" ht="14.65" thickBot="1" x14ac:dyDescent="0.5">
      <c r="A9" s="145"/>
      <c r="B9" s="141" t="s">
        <v>119</v>
      </c>
      <c r="C9" s="142">
        <v>190000</v>
      </c>
      <c r="D9" s="143">
        <v>210000</v>
      </c>
      <c r="E9" s="144">
        <f t="shared" si="0"/>
        <v>193800</v>
      </c>
      <c r="F9" s="144">
        <f t="shared" si="1"/>
        <v>214200</v>
      </c>
      <c r="H9" s="130" t="s">
        <v>118</v>
      </c>
      <c r="I9" s="131">
        <v>204000</v>
      </c>
      <c r="J9" s="131">
        <v>214200</v>
      </c>
    </row>
    <row r="10" spans="1:11" ht="14.65" thickBot="1" x14ac:dyDescent="0.5">
      <c r="A10" s="145"/>
      <c r="B10" s="141" t="s">
        <v>120</v>
      </c>
      <c r="C10" s="142">
        <v>190000</v>
      </c>
      <c r="D10" s="143">
        <v>210000</v>
      </c>
      <c r="E10" s="144">
        <f t="shared" si="0"/>
        <v>193800</v>
      </c>
      <c r="F10" s="144">
        <f t="shared" si="1"/>
        <v>214200</v>
      </c>
      <c r="H10" s="130" t="s">
        <v>119</v>
      </c>
      <c r="I10" s="131">
        <v>193800</v>
      </c>
      <c r="J10" s="131">
        <v>214200</v>
      </c>
    </row>
    <row r="11" spans="1:11" ht="35.25" thickBot="1" x14ac:dyDescent="0.5">
      <c r="A11" s="140" t="s">
        <v>121</v>
      </c>
      <c r="B11" s="146"/>
      <c r="C11" s="146"/>
      <c r="D11" s="148"/>
      <c r="E11" s="144">
        <f>C11/100*102</f>
        <v>0</v>
      </c>
      <c r="F11" s="144">
        <f t="shared" si="1"/>
        <v>0</v>
      </c>
      <c r="H11" s="130" t="s">
        <v>120</v>
      </c>
      <c r="I11" s="131">
        <v>193800</v>
      </c>
      <c r="J11" s="131">
        <v>214200</v>
      </c>
    </row>
    <row r="12" spans="1:11" ht="40.9" thickBot="1" x14ac:dyDescent="0.5">
      <c r="A12" s="149" t="s">
        <v>77</v>
      </c>
      <c r="B12" s="146"/>
      <c r="C12" s="142">
        <v>32000</v>
      </c>
      <c r="D12" s="143">
        <v>27500</v>
      </c>
      <c r="E12" s="144">
        <f t="shared" si="0"/>
        <v>32640</v>
      </c>
      <c r="F12" s="144">
        <f t="shared" si="1"/>
        <v>28050</v>
      </c>
      <c r="H12" s="130" t="s">
        <v>121</v>
      </c>
      <c r="I12" s="131">
        <v>0</v>
      </c>
      <c r="J12" s="131">
        <v>0</v>
      </c>
    </row>
    <row r="13" spans="1:11" ht="19.899999999999999" customHeight="1" thickBot="1" x14ac:dyDescent="0.5">
      <c r="A13" s="149" t="s">
        <v>122</v>
      </c>
      <c r="B13" s="146"/>
      <c r="C13" s="142">
        <v>14500</v>
      </c>
      <c r="D13" s="143">
        <v>35000</v>
      </c>
      <c r="E13" s="144">
        <f t="shared" si="0"/>
        <v>14790</v>
      </c>
      <c r="F13" s="144">
        <f t="shared" si="1"/>
        <v>35700</v>
      </c>
      <c r="H13" s="130" t="s">
        <v>77</v>
      </c>
      <c r="I13" s="131">
        <v>32640</v>
      </c>
      <c r="J13" s="131">
        <v>28050</v>
      </c>
      <c r="K13" t="s">
        <v>125</v>
      </c>
    </row>
    <row r="14" spans="1:11" ht="14.65" thickBot="1" x14ac:dyDescent="0.5">
      <c r="A14" s="149" t="s">
        <v>78</v>
      </c>
      <c r="B14" s="146"/>
      <c r="C14" s="142">
        <v>21000</v>
      </c>
      <c r="D14" s="143">
        <v>11000</v>
      </c>
      <c r="E14" s="144">
        <f t="shared" si="0"/>
        <v>21420</v>
      </c>
      <c r="F14" s="144">
        <f t="shared" si="1"/>
        <v>11220</v>
      </c>
      <c r="H14" s="130" t="s">
        <v>135</v>
      </c>
      <c r="I14" s="131">
        <v>14790</v>
      </c>
      <c r="J14" s="131">
        <v>35700</v>
      </c>
    </row>
    <row r="15" spans="1:11" ht="15.4" customHeight="1" thickBot="1" x14ac:dyDescent="0.5">
      <c r="A15" s="149" t="s">
        <v>123</v>
      </c>
      <c r="B15" s="146"/>
      <c r="C15" s="142">
        <v>13000</v>
      </c>
      <c r="D15" s="143">
        <v>14500</v>
      </c>
      <c r="E15" s="144">
        <f t="shared" si="0"/>
        <v>13260</v>
      </c>
      <c r="F15" s="144">
        <f t="shared" si="1"/>
        <v>14790</v>
      </c>
      <c r="H15" s="130" t="s">
        <v>78</v>
      </c>
      <c r="I15" s="131">
        <v>21420</v>
      </c>
      <c r="J15" s="131">
        <v>11220</v>
      </c>
    </row>
    <row r="16" spans="1:11" ht="27.4" thickBot="1" x14ac:dyDescent="0.5">
      <c r="A16" s="97" t="s">
        <v>124</v>
      </c>
      <c r="B16" s="125"/>
      <c r="C16" s="126">
        <v>0.08</v>
      </c>
      <c r="D16" s="127">
        <v>0.08</v>
      </c>
      <c r="E16" s="87"/>
      <c r="F16" s="87"/>
      <c r="H16" s="130" t="s">
        <v>123</v>
      </c>
      <c r="I16" s="131">
        <v>13260</v>
      </c>
      <c r="J16" s="131">
        <v>14790</v>
      </c>
    </row>
    <row r="17" spans="8:10" ht="14.65" thickBot="1" x14ac:dyDescent="0.5">
      <c r="H17" s="133" t="s">
        <v>136</v>
      </c>
      <c r="I17" s="134">
        <v>0.08</v>
      </c>
      <c r="J17" s="134">
        <v>0.08</v>
      </c>
    </row>
  </sheetData>
  <mergeCells count="1">
    <mergeCell ref="H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4267EB9EDD249A643F70B5892B2B0" ma:contentTypeVersion="13" ma:contentTypeDescription="Create a new document." ma:contentTypeScope="" ma:versionID="8cf6abdd28c21cfbd8410641107789ac">
  <xsd:schema xmlns:xsd="http://www.w3.org/2001/XMLSchema" xmlns:xs="http://www.w3.org/2001/XMLSchema" xmlns:p="http://schemas.microsoft.com/office/2006/metadata/properties" xmlns:ns2="6b972414-5cb4-493b-888d-a44562be4230" xmlns:ns3="3aa2e9e8-b949-43c0-a6e1-fffda3ca5122" targetNamespace="http://schemas.microsoft.com/office/2006/metadata/properties" ma:root="true" ma:fieldsID="be9abafd21787993bfefb1ac50333949" ns2:_="" ns3:_="">
    <xsd:import namespace="6b972414-5cb4-493b-888d-a44562be4230"/>
    <xsd:import namespace="3aa2e9e8-b949-43c0-a6e1-fffda3ca51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72414-5cb4-493b-888d-a44562be4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eabd9a1-f129-4a77-911e-d57792209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2e9e8-b949-43c0-a6e1-fffda3ca51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5f13f0-8de4-4fda-b045-ba47f398126f}" ma:internalName="TaxCatchAll" ma:showField="CatchAllData" ma:web="3aa2e9e8-b949-43c0-a6e1-fffda3ca5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72414-5cb4-493b-888d-a44562be4230">
      <Terms xmlns="http://schemas.microsoft.com/office/infopath/2007/PartnerControls"/>
    </lcf76f155ced4ddcb4097134ff3c332f>
    <TaxCatchAll xmlns="3aa2e9e8-b949-43c0-a6e1-fffda3ca5122" xsi:nil="true"/>
  </documentManagement>
</p:properties>
</file>

<file path=customXml/itemProps1.xml><?xml version="1.0" encoding="utf-8"?>
<ds:datastoreItem xmlns:ds="http://schemas.openxmlformats.org/officeDocument/2006/customXml" ds:itemID="{00042500-2804-41FE-B24C-96A2D0D9DD5E}"/>
</file>

<file path=customXml/itemProps2.xml><?xml version="1.0" encoding="utf-8"?>
<ds:datastoreItem xmlns:ds="http://schemas.openxmlformats.org/officeDocument/2006/customXml" ds:itemID="{CA72E555-DABC-4E7C-8D64-4D0457403A47}"/>
</file>

<file path=customXml/itemProps3.xml><?xml version="1.0" encoding="utf-8"?>
<ds:datastoreItem xmlns:ds="http://schemas.openxmlformats.org/officeDocument/2006/customXml" ds:itemID="{7F7FCC92-2780-4F27-8F74-B62D888B08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Test template</vt:lpstr>
      <vt:lpstr>Tests Yr 12</vt:lpstr>
      <vt:lpstr>Tests Yr 11</vt:lpstr>
      <vt:lpstr>Exam template</vt:lpstr>
      <vt:lpstr>Exam results</vt:lpstr>
      <vt:lpstr>Schedules</vt:lpstr>
      <vt:lpstr>schedule SOLN</vt:lpstr>
      <vt:lpstr>budget I_S</vt:lpstr>
      <vt:lpstr>NPV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Lacey</dc:creator>
  <cp:lastModifiedBy>Victoria Lacey</cp:lastModifiedBy>
  <cp:lastPrinted>2022-08-29T02:50:30Z</cp:lastPrinted>
  <dcterms:created xsi:type="dcterms:W3CDTF">2022-07-31T10:14:47Z</dcterms:created>
  <dcterms:modified xsi:type="dcterms:W3CDTF">2024-07-14T04:40:00Z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0x0101000FE4267EB9EDD249A643F70B5892B2B0</vt:lpwstr>
  </property>
</Properties>
</file>